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DieseArbeitsmappe"/>
  <mc:AlternateContent xmlns:mc="http://schemas.openxmlformats.org/markup-compatibility/2006">
    <mc:Choice Requires="x15">
      <x15ac:absPath xmlns:x15ac="http://schemas.microsoft.com/office/spreadsheetml/2010/11/ac" url="\\esn.at\dfs\VTM\01_VTM_Intern\30_Oper_Vorlagen\10_Preismodelle\Aktuell_UWK\"/>
    </mc:Choice>
  </mc:AlternateContent>
  <xr:revisionPtr revIDLastSave="0" documentId="13_ncr:1_{CC588067-A94F-49A4-942E-2CEB7EA8C65B}" xr6:coauthVersionLast="47" xr6:coauthVersionMax="47" xr10:uidLastSave="{00000000-0000-0000-0000-000000000000}"/>
  <bookViews>
    <workbookView xWindow="-120" yWindow="-120" windowWidth="29040" windowHeight="15720" tabRatio="867" xr2:uid="{00000000-000D-0000-FFFF-FFFF00000000}"/>
  </bookViews>
  <sheets>
    <sheet name="August 2026" sheetId="169" r:id="rId1"/>
    <sheet name="Juli 2026" sheetId="168" r:id="rId2"/>
    <sheet name="Juni 2026" sheetId="167" r:id="rId3"/>
    <sheet name="Mai 2026" sheetId="166" r:id="rId4"/>
    <sheet name="April 2026" sheetId="165" r:id="rId5"/>
    <sheet name="März 2026" sheetId="164" r:id="rId6"/>
    <sheet name="Februar 2026" sheetId="163" r:id="rId7"/>
    <sheet name="Jänner 2026" sheetId="162" r:id="rId8"/>
    <sheet name="Dezember 2025" sheetId="161" r:id="rId9"/>
    <sheet name="November 2025" sheetId="160" r:id="rId10"/>
    <sheet name="Oktober 2025" sheetId="159" r:id="rId11"/>
    <sheet name="September 2025" sheetId="158" r:id="rId12"/>
    <sheet name="August 2025" sheetId="157" r:id="rId13"/>
    <sheet name="Juli 2025" sheetId="156" r:id="rId14"/>
    <sheet name="Juni 2025" sheetId="154" r:id="rId15"/>
    <sheet name="Mai 2025" sheetId="155" r:id="rId16"/>
    <sheet name="April 2025" sheetId="149" r:id="rId17"/>
    <sheet name="März 2025" sheetId="148" r:id="rId18"/>
    <sheet name="Februar 2025" sheetId="147" r:id="rId19"/>
    <sheet name="Jänner 2025" sheetId="146" r:id="rId20"/>
    <sheet name="Dezember 2024" sheetId="145" r:id="rId21"/>
    <sheet name="November 2024" sheetId="144" r:id="rId22"/>
    <sheet name="Oktober 2024" sheetId="143" r:id="rId23"/>
    <sheet name="September 2024" sheetId="142" r:id="rId24"/>
    <sheet name="August 2024" sheetId="141" r:id="rId25"/>
    <sheet name="Juli 2024" sheetId="140" r:id="rId26"/>
  </sheets>
  <definedNames>
    <definedName name="_xlnm.Print_Area" localSheetId="16">'April 2025'!$A$2:$J$60</definedName>
    <definedName name="_xlnm.Print_Area" localSheetId="4">'April 2026'!$A$2:$J$60</definedName>
    <definedName name="_xlnm.Print_Area" localSheetId="24">'August 2024'!$A$2:$J$60</definedName>
    <definedName name="_xlnm.Print_Area" localSheetId="12">'August 2025'!$A$2:$J$60</definedName>
    <definedName name="_xlnm.Print_Area" localSheetId="0">'August 2026'!$A$2:$J$60</definedName>
    <definedName name="_xlnm.Print_Area" localSheetId="20">'Dezember 2024'!$A$2:$J$60</definedName>
    <definedName name="_xlnm.Print_Area" localSheetId="8">'Dezember 2025'!$A$2:$J$60</definedName>
    <definedName name="_xlnm.Print_Area" localSheetId="18">'Februar 2025'!$A$2:$J$60</definedName>
    <definedName name="_xlnm.Print_Area" localSheetId="6">'Februar 2026'!$A$2:$J$60</definedName>
    <definedName name="_xlnm.Print_Area" localSheetId="19">'Jänner 2025'!$A$2:$J$60</definedName>
    <definedName name="_xlnm.Print_Area" localSheetId="7">'Jänner 2026'!$A$2:$J$60</definedName>
    <definedName name="_xlnm.Print_Area" localSheetId="25">'Juli 2024'!$A$2:$J$60</definedName>
    <definedName name="_xlnm.Print_Area" localSheetId="13">'Juli 2025'!$A$2:$J$60</definedName>
    <definedName name="_xlnm.Print_Area" localSheetId="1">'Juli 2026'!$A$2:$J$60</definedName>
    <definedName name="_xlnm.Print_Area" localSheetId="14">'Juni 2025'!$A$2:$J$60</definedName>
    <definedName name="_xlnm.Print_Area" localSheetId="2">'Juni 2026'!$A$2:$J$60</definedName>
    <definedName name="_xlnm.Print_Area" localSheetId="15">'Mai 2025'!$A$2:$J$60</definedName>
    <definedName name="_xlnm.Print_Area" localSheetId="3">'Mai 2026'!$A$2:$J$60</definedName>
    <definedName name="_xlnm.Print_Area" localSheetId="17">'März 2025'!$A$2:$J$60</definedName>
    <definedName name="_xlnm.Print_Area" localSheetId="5">'März 2026'!$A$2:$J$60</definedName>
    <definedName name="_xlnm.Print_Area" localSheetId="21">'November 2024'!$A$2:$J$60</definedName>
    <definedName name="_xlnm.Print_Area" localSheetId="9">'November 2025'!$A$2:$J$60</definedName>
    <definedName name="_xlnm.Print_Area" localSheetId="22">'Oktober 2024'!$A$2:$J$60</definedName>
    <definedName name="_xlnm.Print_Area" localSheetId="10">'Oktober 2025'!$A$2:$J$60</definedName>
    <definedName name="_xlnm.Print_Area" localSheetId="23">'September 2024'!$A$2:$J$60</definedName>
    <definedName name="_xlnm.Print_Area" localSheetId="11">'September 2025'!$A$2:$J$60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3" i="169" l="1"/>
  <c r="I37" i="169" l="1"/>
  <c r="G40" i="169"/>
  <c r="C33" i="169"/>
  <c r="G16" i="169"/>
  <c r="H15" i="169"/>
  <c r="I15" i="169" s="1"/>
  <c r="D15" i="169"/>
  <c r="C13" i="169"/>
  <c r="D13" i="169" s="1"/>
  <c r="C12" i="169"/>
  <c r="D12" i="169" s="1"/>
  <c r="C11" i="169"/>
  <c r="D11" i="169" s="1"/>
  <c r="C10" i="169"/>
  <c r="D10" i="169" s="1"/>
  <c r="G8" i="169"/>
  <c r="G37" i="169" s="1"/>
  <c r="B8" i="169"/>
  <c r="C29" i="169" s="1"/>
  <c r="C33" i="168"/>
  <c r="I37" i="168"/>
  <c r="H33" i="168"/>
  <c r="H29" i="169" l="1"/>
  <c r="G40" i="168"/>
  <c r="G16" i="168"/>
  <c r="I15" i="168"/>
  <c r="H15" i="168"/>
  <c r="D15" i="168"/>
  <c r="C13" i="168"/>
  <c r="D13" i="168" s="1"/>
  <c r="C12" i="168"/>
  <c r="D12" i="168" s="1"/>
  <c r="C11" i="168"/>
  <c r="D11" i="168" s="1"/>
  <c r="C10" i="168"/>
  <c r="D10" i="168" s="1"/>
  <c r="G8" i="168"/>
  <c r="G37" i="168" s="1"/>
  <c r="B8" i="168"/>
  <c r="C29" i="168" s="1"/>
  <c r="C33" i="167"/>
  <c r="I37" i="167"/>
  <c r="G40" i="167"/>
  <c r="H33" i="167"/>
  <c r="H13" i="167" s="1"/>
  <c r="I13" i="167" s="1"/>
  <c r="C13" i="167"/>
  <c r="D13" i="167" s="1"/>
  <c r="G16" i="167"/>
  <c r="H15" i="167"/>
  <c r="I15" i="167" s="1"/>
  <c r="D15" i="167"/>
  <c r="G8" i="167"/>
  <c r="G37" i="167" s="1"/>
  <c r="B8" i="167"/>
  <c r="C29" i="167" s="1"/>
  <c r="G40" i="166"/>
  <c r="I37" i="166"/>
  <c r="H33" i="166" s="1"/>
  <c r="H13" i="166" s="1"/>
  <c r="I13" i="166" s="1"/>
  <c r="C33" i="166"/>
  <c r="G16" i="166"/>
  <c r="H15" i="166"/>
  <c r="I15" i="166" s="1"/>
  <c r="D15" i="166"/>
  <c r="C13" i="166"/>
  <c r="D13" i="166" s="1"/>
  <c r="C12" i="166"/>
  <c r="D12" i="166" s="1"/>
  <c r="C11" i="166"/>
  <c r="D11" i="166" s="1"/>
  <c r="C10" i="166"/>
  <c r="D10" i="166" s="1"/>
  <c r="G8" i="166"/>
  <c r="G37" i="166" s="1"/>
  <c r="B8" i="166"/>
  <c r="C29" i="166" s="1"/>
  <c r="G40" i="165"/>
  <c r="I37" i="165"/>
  <c r="H33" i="165" s="1"/>
  <c r="H13" i="165" s="1"/>
  <c r="I13" i="165" s="1"/>
  <c r="C33" i="165"/>
  <c r="C13" i="165" s="1"/>
  <c r="D13" i="165" s="1"/>
  <c r="G16" i="165"/>
  <c r="H15" i="165"/>
  <c r="I15" i="165" s="1"/>
  <c r="D15" i="165"/>
  <c r="G8" i="165"/>
  <c r="G37" i="165" s="1"/>
  <c r="B8" i="165"/>
  <c r="C29" i="165" s="1"/>
  <c r="G40" i="164"/>
  <c r="I37" i="164"/>
  <c r="H33" i="164" s="1"/>
  <c r="H13" i="164" s="1"/>
  <c r="I13" i="164" s="1"/>
  <c r="C33" i="164"/>
  <c r="C13" i="164" s="1"/>
  <c r="D13" i="164" s="1"/>
  <c r="G16" i="164"/>
  <c r="H15" i="164"/>
  <c r="I15" i="164" s="1"/>
  <c r="D15" i="164"/>
  <c r="G8" i="164"/>
  <c r="G37" i="164" s="1"/>
  <c r="B8" i="164"/>
  <c r="C29" i="164" s="1"/>
  <c r="G40" i="163"/>
  <c r="I37" i="163"/>
  <c r="H33" i="163" s="1"/>
  <c r="H13" i="163" s="1"/>
  <c r="I13" i="163" s="1"/>
  <c r="C33" i="163"/>
  <c r="C13" i="163" s="1"/>
  <c r="D13" i="163" s="1"/>
  <c r="G16" i="163"/>
  <c r="H15" i="163"/>
  <c r="I15" i="163" s="1"/>
  <c r="D15" i="163"/>
  <c r="G8" i="163"/>
  <c r="G37" i="163" s="1"/>
  <c r="B8" i="163"/>
  <c r="C29" i="163" s="1"/>
  <c r="C13" i="162"/>
  <c r="C12" i="162"/>
  <c r="C11" i="162"/>
  <c r="C10" i="162"/>
  <c r="H13" i="162"/>
  <c r="H12" i="162"/>
  <c r="H11" i="162"/>
  <c r="H10" i="162"/>
  <c r="G40" i="162"/>
  <c r="I37" i="162"/>
  <c r="H33" i="162" s="1"/>
  <c r="I13" i="162" s="1"/>
  <c r="C33" i="162"/>
  <c r="D13" i="162" s="1"/>
  <c r="G16" i="162"/>
  <c r="H15" i="162"/>
  <c r="I15" i="162" s="1"/>
  <c r="D15" i="162"/>
  <c r="G8" i="162"/>
  <c r="G37" i="162" s="1"/>
  <c r="B8" i="162"/>
  <c r="C29" i="162" s="1"/>
  <c r="G40" i="161"/>
  <c r="I37" i="161"/>
  <c r="H33" i="161" s="1"/>
  <c r="H13" i="161" s="1"/>
  <c r="I13" i="161" s="1"/>
  <c r="C33" i="161"/>
  <c r="C13" i="161" s="1"/>
  <c r="D13" i="161" s="1"/>
  <c r="G16" i="161"/>
  <c r="H15" i="161"/>
  <c r="I15" i="161" s="1"/>
  <c r="D15" i="161"/>
  <c r="G8" i="161"/>
  <c r="G37" i="161" s="1"/>
  <c r="B8" i="161"/>
  <c r="C29" i="161" s="1"/>
  <c r="G40" i="160"/>
  <c r="C33" i="160"/>
  <c r="C13" i="160" s="1"/>
  <c r="D13" i="160" s="1"/>
  <c r="G16" i="160"/>
  <c r="H15" i="160"/>
  <c r="I15" i="160" s="1"/>
  <c r="D15" i="160"/>
  <c r="G8" i="160"/>
  <c r="G37" i="160" s="1"/>
  <c r="B8" i="160"/>
  <c r="C29" i="160" s="1"/>
  <c r="G40" i="159"/>
  <c r="I37" i="159"/>
  <c r="H33" i="159" s="1"/>
  <c r="C33" i="159"/>
  <c r="C12" i="159" s="1"/>
  <c r="D12" i="159" s="1"/>
  <c r="G16" i="159"/>
  <c r="H15" i="159"/>
  <c r="I15" i="159" s="1"/>
  <c r="D15" i="159"/>
  <c r="G8" i="159"/>
  <c r="G37" i="159" s="1"/>
  <c r="B8" i="159"/>
  <c r="C29" i="159" s="1"/>
  <c r="G40" i="158"/>
  <c r="I37" i="158"/>
  <c r="H33" i="158" s="1"/>
  <c r="H13" i="158" s="1"/>
  <c r="I13" i="158" s="1"/>
  <c r="C33" i="158"/>
  <c r="C13" i="158" s="1"/>
  <c r="D13" i="158" s="1"/>
  <c r="G16" i="158"/>
  <c r="H15" i="158"/>
  <c r="I15" i="158" s="1"/>
  <c r="D15" i="158"/>
  <c r="G8" i="158"/>
  <c r="G37" i="158" s="1"/>
  <c r="B8" i="158"/>
  <c r="C29" i="158" s="1"/>
  <c r="G40" i="157"/>
  <c r="I37" i="157"/>
  <c r="H33" i="157" s="1"/>
  <c r="H13" i="157" s="1"/>
  <c r="I13" i="157" s="1"/>
  <c r="C33" i="157"/>
  <c r="G16" i="157"/>
  <c r="H15" i="157"/>
  <c r="I15" i="157" s="1"/>
  <c r="D15" i="157"/>
  <c r="C13" i="157"/>
  <c r="D13" i="157" s="1"/>
  <c r="C12" i="157"/>
  <c r="D12" i="157" s="1"/>
  <c r="C11" i="157"/>
  <c r="D11" i="157" s="1"/>
  <c r="C10" i="157"/>
  <c r="D10" i="157" s="1"/>
  <c r="G8" i="157"/>
  <c r="G37" i="157" s="1"/>
  <c r="B8" i="157"/>
  <c r="C29" i="157" s="1"/>
  <c r="H13" i="146"/>
  <c r="H12" i="146"/>
  <c r="H11" i="146"/>
  <c r="H10" i="146"/>
  <c r="C13" i="146"/>
  <c r="C12" i="146"/>
  <c r="C11" i="146"/>
  <c r="C10" i="146"/>
  <c r="H13" i="147"/>
  <c r="H12" i="147"/>
  <c r="H11" i="147"/>
  <c r="H10" i="147"/>
  <c r="C13" i="147"/>
  <c r="C12" i="147"/>
  <c r="C11" i="147"/>
  <c r="C10" i="147"/>
  <c r="H13" i="148"/>
  <c r="H12" i="148"/>
  <c r="H11" i="148"/>
  <c r="H10" i="148"/>
  <c r="C13" i="148"/>
  <c r="C12" i="148"/>
  <c r="C11" i="148"/>
  <c r="C10" i="148"/>
  <c r="H13" i="149"/>
  <c r="H12" i="149"/>
  <c r="H11" i="149"/>
  <c r="H10" i="149"/>
  <c r="C13" i="149"/>
  <c r="C12" i="149"/>
  <c r="C11" i="149"/>
  <c r="C10" i="149"/>
  <c r="G40" i="156"/>
  <c r="I37" i="156"/>
  <c r="H33" i="156" s="1"/>
  <c r="H13" i="156" s="1"/>
  <c r="I13" i="156" s="1"/>
  <c r="C33" i="156"/>
  <c r="C11" i="156" s="1"/>
  <c r="D11" i="156" s="1"/>
  <c r="G16" i="156"/>
  <c r="H15" i="156"/>
  <c r="I15" i="156" s="1"/>
  <c r="D15" i="156"/>
  <c r="G8" i="156"/>
  <c r="G37" i="156" s="1"/>
  <c r="B8" i="156"/>
  <c r="C29" i="156" s="1"/>
  <c r="H13" i="155"/>
  <c r="H12" i="155"/>
  <c r="H11" i="155"/>
  <c r="H10" i="155"/>
  <c r="C13" i="155"/>
  <c r="C12" i="155"/>
  <c r="D12" i="155" s="1"/>
  <c r="C11" i="155"/>
  <c r="C10" i="155"/>
  <c r="D10" i="155" s="1"/>
  <c r="G40" i="155"/>
  <c r="I37" i="155"/>
  <c r="H33" i="155"/>
  <c r="I13" i="155" s="1"/>
  <c r="C33" i="155"/>
  <c r="G16" i="155"/>
  <c r="H15" i="155"/>
  <c r="I15" i="155" s="1"/>
  <c r="D15" i="155"/>
  <c r="D13" i="155"/>
  <c r="D11" i="155"/>
  <c r="G8" i="155"/>
  <c r="G37" i="155" s="1"/>
  <c r="B8" i="155"/>
  <c r="C29" i="155" s="1"/>
  <c r="H13" i="154"/>
  <c r="H12" i="154"/>
  <c r="I12" i="154" s="1"/>
  <c r="H11" i="154"/>
  <c r="H10" i="154"/>
  <c r="I10" i="154" s="1"/>
  <c r="C13" i="154"/>
  <c r="C12" i="154"/>
  <c r="C11" i="154"/>
  <c r="C10" i="154"/>
  <c r="G40" i="154"/>
  <c r="I37" i="154"/>
  <c r="H33" i="154"/>
  <c r="C33" i="154"/>
  <c r="G16" i="154"/>
  <c r="I15" i="154"/>
  <c r="H15" i="154"/>
  <c r="D15" i="154"/>
  <c r="I13" i="154"/>
  <c r="D13" i="154"/>
  <c r="D12" i="154"/>
  <c r="I11" i="154"/>
  <c r="D11" i="154"/>
  <c r="D10" i="154"/>
  <c r="G8" i="154"/>
  <c r="G37" i="154" s="1"/>
  <c r="B8" i="154"/>
  <c r="C29" i="154" s="1"/>
  <c r="G40" i="149"/>
  <c r="I37" i="149"/>
  <c r="H33" i="149" s="1"/>
  <c r="C33" i="149"/>
  <c r="D13" i="149" s="1"/>
  <c r="G16" i="149"/>
  <c r="H15" i="149"/>
  <c r="I15" i="149" s="1"/>
  <c r="D15" i="149"/>
  <c r="G8" i="149"/>
  <c r="G37" i="149" s="1"/>
  <c r="B8" i="149"/>
  <c r="C29" i="149" s="1"/>
  <c r="I37" i="148"/>
  <c r="H33" i="148" s="1"/>
  <c r="C33" i="148"/>
  <c r="G40" i="148"/>
  <c r="G16" i="148"/>
  <c r="H15" i="148"/>
  <c r="I15" i="148" s="1"/>
  <c r="D15" i="148"/>
  <c r="G8" i="148"/>
  <c r="G37" i="148" s="1"/>
  <c r="B8" i="148"/>
  <c r="C29" i="148" s="1"/>
  <c r="H13" i="168" l="1"/>
  <c r="I13" i="168" s="1"/>
  <c r="H12" i="168"/>
  <c r="I12" i="168" s="1"/>
  <c r="H11" i="168"/>
  <c r="I11" i="168" s="1"/>
  <c r="H10" i="168"/>
  <c r="I10" i="168" s="1"/>
  <c r="H29" i="168"/>
  <c r="C10" i="167"/>
  <c r="D10" i="167" s="1"/>
  <c r="C11" i="167"/>
  <c r="D11" i="167" s="1"/>
  <c r="C12" i="167"/>
  <c r="D12" i="167" s="1"/>
  <c r="H29" i="167"/>
  <c r="H10" i="167"/>
  <c r="I10" i="167" s="1"/>
  <c r="H11" i="167"/>
  <c r="I11" i="167" s="1"/>
  <c r="H12" i="167"/>
  <c r="I12" i="167" s="1"/>
  <c r="H29" i="166"/>
  <c r="H10" i="166"/>
  <c r="I10" i="166" s="1"/>
  <c r="H11" i="166"/>
  <c r="I11" i="166" s="1"/>
  <c r="H12" i="166"/>
  <c r="I12" i="166" s="1"/>
  <c r="C10" i="165"/>
  <c r="D10" i="165" s="1"/>
  <c r="C11" i="165"/>
  <c r="D11" i="165" s="1"/>
  <c r="C12" i="165"/>
  <c r="D12" i="165" s="1"/>
  <c r="H29" i="165"/>
  <c r="H10" i="165"/>
  <c r="I10" i="165" s="1"/>
  <c r="H11" i="165"/>
  <c r="I11" i="165" s="1"/>
  <c r="H12" i="165"/>
  <c r="I12" i="165" s="1"/>
  <c r="C10" i="164"/>
  <c r="D10" i="164" s="1"/>
  <c r="C11" i="164"/>
  <c r="D11" i="164" s="1"/>
  <c r="C12" i="164"/>
  <c r="D12" i="164" s="1"/>
  <c r="H29" i="164"/>
  <c r="H10" i="164"/>
  <c r="I10" i="164" s="1"/>
  <c r="H11" i="164"/>
  <c r="I11" i="164" s="1"/>
  <c r="H12" i="164"/>
  <c r="I12" i="164" s="1"/>
  <c r="C10" i="163"/>
  <c r="D10" i="163" s="1"/>
  <c r="C11" i="163"/>
  <c r="D11" i="163" s="1"/>
  <c r="C12" i="163"/>
  <c r="D12" i="163" s="1"/>
  <c r="H29" i="163"/>
  <c r="H10" i="163"/>
  <c r="I10" i="163" s="1"/>
  <c r="H11" i="163"/>
  <c r="I11" i="163" s="1"/>
  <c r="H12" i="163"/>
  <c r="I12" i="163" s="1"/>
  <c r="D10" i="162"/>
  <c r="D11" i="162"/>
  <c r="D12" i="162"/>
  <c r="H29" i="162"/>
  <c r="I10" i="162"/>
  <c r="I11" i="162"/>
  <c r="I12" i="162"/>
  <c r="C10" i="161"/>
  <c r="D10" i="161" s="1"/>
  <c r="C11" i="161"/>
  <c r="D11" i="161" s="1"/>
  <c r="C12" i="161"/>
  <c r="D12" i="161" s="1"/>
  <c r="H29" i="161"/>
  <c r="H10" i="161"/>
  <c r="I10" i="161" s="1"/>
  <c r="H11" i="161"/>
  <c r="I11" i="161" s="1"/>
  <c r="H12" i="161"/>
  <c r="I12" i="161" s="1"/>
  <c r="I37" i="160"/>
  <c r="H33" i="160" s="1"/>
  <c r="C11" i="160"/>
  <c r="D11" i="160" s="1"/>
  <c r="C12" i="160"/>
  <c r="D12" i="160" s="1"/>
  <c r="H29" i="160"/>
  <c r="C10" i="160"/>
  <c r="D10" i="160" s="1"/>
  <c r="C13" i="159"/>
  <c r="D13" i="159" s="1"/>
  <c r="C10" i="159"/>
  <c r="D10" i="159" s="1"/>
  <c r="C11" i="159"/>
  <c r="D11" i="159" s="1"/>
  <c r="H13" i="159"/>
  <c r="I13" i="159" s="1"/>
  <c r="H10" i="159"/>
  <c r="I10" i="159" s="1"/>
  <c r="H12" i="159"/>
  <c r="I12" i="159" s="1"/>
  <c r="H11" i="159"/>
  <c r="I11" i="159" s="1"/>
  <c r="H29" i="159"/>
  <c r="C10" i="158"/>
  <c r="D10" i="158" s="1"/>
  <c r="C11" i="158"/>
  <c r="D11" i="158" s="1"/>
  <c r="C12" i="158"/>
  <c r="D12" i="158" s="1"/>
  <c r="H29" i="158"/>
  <c r="H10" i="158"/>
  <c r="I10" i="158" s="1"/>
  <c r="H11" i="158"/>
  <c r="I11" i="158" s="1"/>
  <c r="H12" i="158"/>
  <c r="I12" i="158" s="1"/>
  <c r="H29" i="157"/>
  <c r="H10" i="157"/>
  <c r="I10" i="157" s="1"/>
  <c r="H11" i="157"/>
  <c r="I11" i="157" s="1"/>
  <c r="H12" i="157"/>
  <c r="I12" i="157" s="1"/>
  <c r="C10" i="156"/>
  <c r="D10" i="156" s="1"/>
  <c r="C12" i="156"/>
  <c r="D12" i="156" s="1"/>
  <c r="C13" i="156"/>
  <c r="D13" i="156" s="1"/>
  <c r="D13" i="148"/>
  <c r="H29" i="156"/>
  <c r="H10" i="156"/>
  <c r="I10" i="156" s="1"/>
  <c r="H11" i="156"/>
  <c r="H12" i="156"/>
  <c r="I12" i="156" s="1"/>
  <c r="H29" i="155"/>
  <c r="I10" i="155"/>
  <c r="I11" i="155"/>
  <c r="I12" i="155"/>
  <c r="H29" i="154"/>
  <c r="D12" i="149"/>
  <c r="H29" i="149"/>
  <c r="I13" i="149"/>
  <c r="I10" i="149"/>
  <c r="I12" i="149"/>
  <c r="I11" i="149"/>
  <c r="D11" i="149"/>
  <c r="D10" i="149"/>
  <c r="D12" i="148"/>
  <c r="D10" i="148"/>
  <c r="I13" i="148"/>
  <c r="I11" i="148"/>
  <c r="I12" i="148"/>
  <c r="I10" i="148"/>
  <c r="H29" i="148"/>
  <c r="D11" i="148"/>
  <c r="G40" i="147"/>
  <c r="I37" i="147"/>
  <c r="H33" i="147" s="1"/>
  <c r="C33" i="147"/>
  <c r="D13" i="147" s="1"/>
  <c r="G16" i="147"/>
  <c r="H15" i="147"/>
  <c r="I15" i="147" s="1"/>
  <c r="D15" i="147"/>
  <c r="G8" i="147"/>
  <c r="G37" i="147" s="1"/>
  <c r="B8" i="147"/>
  <c r="C29" i="147" s="1"/>
  <c r="H13" i="169" l="1"/>
  <c r="I13" i="169" s="1"/>
  <c r="H12" i="169"/>
  <c r="I12" i="169" s="1"/>
  <c r="H11" i="169"/>
  <c r="I11" i="169" s="1"/>
  <c r="H10" i="169"/>
  <c r="I10" i="169" s="1"/>
  <c r="H11" i="160"/>
  <c r="I11" i="160" s="1"/>
  <c r="H13" i="160"/>
  <c r="I13" i="160" s="1"/>
  <c r="H10" i="160"/>
  <c r="I10" i="160" s="1"/>
  <c r="H12" i="160"/>
  <c r="I12" i="160" s="1"/>
  <c r="I11" i="156"/>
  <c r="D12" i="147"/>
  <c r="D10" i="147"/>
  <c r="I13" i="147"/>
  <c r="I11" i="147"/>
  <c r="I12" i="147"/>
  <c r="I10" i="147"/>
  <c r="D11" i="147"/>
  <c r="H29" i="147"/>
  <c r="I37" i="146"/>
  <c r="C33" i="146" l="1"/>
  <c r="G40" i="146" l="1"/>
  <c r="H33" i="146"/>
  <c r="D13" i="146"/>
  <c r="G16" i="146"/>
  <c r="H15" i="146"/>
  <c r="I15" i="146" s="1"/>
  <c r="D15" i="146"/>
  <c r="G8" i="146"/>
  <c r="G37" i="146" s="1"/>
  <c r="B8" i="146"/>
  <c r="C29" i="146" s="1"/>
  <c r="I12" i="146" l="1"/>
  <c r="D10" i="146"/>
  <c r="D11" i="146"/>
  <c r="D12" i="146"/>
  <c r="I13" i="146"/>
  <c r="I11" i="146"/>
  <c r="I10" i="146"/>
  <c r="H29" i="146"/>
  <c r="G40" i="145"/>
  <c r="I37" i="145"/>
  <c r="H33" i="145" s="1"/>
  <c r="C33" i="145"/>
  <c r="C12" i="145" s="1"/>
  <c r="D12" i="145" s="1"/>
  <c r="G16" i="145"/>
  <c r="H15" i="145"/>
  <c r="I15" i="145" s="1"/>
  <c r="D15" i="145"/>
  <c r="G8" i="145"/>
  <c r="G37" i="145" s="1"/>
  <c r="B8" i="145"/>
  <c r="C29" i="145" s="1"/>
  <c r="H11" i="145" l="1"/>
  <c r="I11" i="145" s="1"/>
  <c r="H12" i="145"/>
  <c r="I12" i="145" s="1"/>
  <c r="H10" i="145"/>
  <c r="I10" i="145" s="1"/>
  <c r="H13" i="145"/>
  <c r="I13" i="145" s="1"/>
  <c r="C11" i="145"/>
  <c r="D11" i="145" s="1"/>
  <c r="C13" i="145"/>
  <c r="D13" i="145" s="1"/>
  <c r="H29" i="145"/>
  <c r="C10" i="145"/>
  <c r="D10" i="145" s="1"/>
  <c r="G40" i="144"/>
  <c r="I37" i="144"/>
  <c r="H33" i="144" s="1"/>
  <c r="C33" i="144"/>
  <c r="C12" i="144" s="1"/>
  <c r="D12" i="144" s="1"/>
  <c r="G16" i="144"/>
  <c r="H15" i="144"/>
  <c r="I15" i="144" s="1"/>
  <c r="D15" i="144"/>
  <c r="G8" i="144"/>
  <c r="G37" i="144" s="1"/>
  <c r="B8" i="144"/>
  <c r="C29" i="144" s="1"/>
  <c r="C11" i="144" l="1"/>
  <c r="D11" i="144" s="1"/>
  <c r="C13" i="144"/>
  <c r="D13" i="144" s="1"/>
  <c r="H13" i="144"/>
  <c r="I13" i="144" s="1"/>
  <c r="H11" i="144"/>
  <c r="I11" i="144" s="1"/>
  <c r="H12" i="144"/>
  <c r="I12" i="144" s="1"/>
  <c r="H10" i="144"/>
  <c r="I10" i="144" s="1"/>
  <c r="H29" i="144"/>
  <c r="C10" i="144"/>
  <c r="D10" i="144" s="1"/>
  <c r="G40" i="143"/>
  <c r="I37" i="143"/>
  <c r="H33" i="143" s="1"/>
  <c r="C33" i="143"/>
  <c r="C12" i="143" s="1"/>
  <c r="D12" i="143" s="1"/>
  <c r="G16" i="143"/>
  <c r="H15" i="143"/>
  <c r="I15" i="143" s="1"/>
  <c r="D15" i="143"/>
  <c r="G8" i="143"/>
  <c r="G37" i="143" s="1"/>
  <c r="B8" i="143"/>
  <c r="C29" i="143" s="1"/>
  <c r="H11" i="143" l="1"/>
  <c r="I11" i="143" s="1"/>
  <c r="H12" i="143"/>
  <c r="I12" i="143" s="1"/>
  <c r="H10" i="143"/>
  <c r="I10" i="143" s="1"/>
  <c r="H13" i="143"/>
  <c r="I13" i="143" s="1"/>
  <c r="C11" i="143"/>
  <c r="D11" i="143" s="1"/>
  <c r="C13" i="143"/>
  <c r="D13" i="143" s="1"/>
  <c r="H29" i="143"/>
  <c r="C10" i="143"/>
  <c r="D10" i="143" s="1"/>
  <c r="G40" i="142"/>
  <c r="I37" i="142"/>
  <c r="H33" i="142" s="1"/>
  <c r="C33" i="142"/>
  <c r="C12" i="142" s="1"/>
  <c r="D12" i="142" s="1"/>
  <c r="G16" i="142"/>
  <c r="H15" i="142"/>
  <c r="I15" i="142" s="1"/>
  <c r="D15" i="142"/>
  <c r="G8" i="142"/>
  <c r="G37" i="142" s="1"/>
  <c r="B8" i="142"/>
  <c r="C29" i="142" s="1"/>
  <c r="C11" i="142" l="1"/>
  <c r="D11" i="142" s="1"/>
  <c r="H12" i="142"/>
  <c r="I12" i="142" s="1"/>
  <c r="H11" i="142"/>
  <c r="I11" i="142" s="1"/>
  <c r="H10" i="142"/>
  <c r="I10" i="142" s="1"/>
  <c r="H13" i="142"/>
  <c r="I13" i="142" s="1"/>
  <c r="C13" i="142"/>
  <c r="D13" i="142" s="1"/>
  <c r="H29" i="142"/>
  <c r="C10" i="142"/>
  <c r="D10" i="142" s="1"/>
  <c r="G40" i="141"/>
  <c r="I37" i="141"/>
  <c r="H33" i="141" s="1"/>
  <c r="C33" i="141"/>
  <c r="C13" i="141" s="1"/>
  <c r="D13" i="141" s="1"/>
  <c r="G16" i="141"/>
  <c r="H15" i="141"/>
  <c r="I15" i="141" s="1"/>
  <c r="D15" i="141"/>
  <c r="G8" i="141"/>
  <c r="H29" i="141" s="1"/>
  <c r="B8" i="141"/>
  <c r="C29" i="141" s="1"/>
  <c r="C12" i="141" l="1"/>
  <c r="D12" i="141" s="1"/>
  <c r="C10" i="141"/>
  <c r="D10" i="141" s="1"/>
  <c r="G37" i="141"/>
  <c r="H13" i="141"/>
  <c r="I13" i="141" s="1"/>
  <c r="H11" i="141"/>
  <c r="I11" i="141" s="1"/>
  <c r="H12" i="141"/>
  <c r="I12" i="141" s="1"/>
  <c r="H10" i="141"/>
  <c r="I10" i="141" s="1"/>
  <c r="C11" i="141"/>
  <c r="D11" i="141" s="1"/>
  <c r="C33" i="140"/>
  <c r="G16" i="140" l="1"/>
  <c r="I37" i="140"/>
  <c r="H33" i="140" s="1"/>
  <c r="C12" i="140" l="1"/>
  <c r="C11" i="140"/>
  <c r="C10" i="140"/>
  <c r="C13" i="140"/>
  <c r="G40" i="140" l="1"/>
  <c r="D11" i="140"/>
  <c r="H15" i="140"/>
  <c r="I15" i="140" s="1"/>
  <c r="D15" i="140"/>
  <c r="G8" i="140"/>
  <c r="G37" i="140" s="1"/>
  <c r="B8" i="140"/>
  <c r="C29" i="140" s="1"/>
  <c r="H10" i="140" l="1"/>
  <c r="I10" i="140" s="1"/>
  <c r="H12" i="140"/>
  <c r="I12" i="140" s="1"/>
  <c r="H11" i="140"/>
  <c r="I11" i="140" s="1"/>
  <c r="H13" i="140"/>
  <c r="I13" i="140" s="1"/>
  <c r="D12" i="140"/>
  <c r="D13" i="140"/>
  <c r="D10" i="140"/>
  <c r="H29" i="140"/>
</calcChain>
</file>

<file path=xl/sharedStrings.xml><?xml version="1.0" encoding="utf-8"?>
<sst xmlns="http://schemas.openxmlformats.org/spreadsheetml/2006/main" count="3479" uniqueCount="118">
  <si>
    <t>Datum</t>
  </si>
  <si>
    <t>Monatsprodukt</t>
  </si>
  <si>
    <t>Produkt</t>
  </si>
  <si>
    <t>Zeitraum</t>
  </si>
  <si>
    <t>Base Settlement</t>
  </si>
  <si>
    <t>EUR/MWh</t>
  </si>
  <si>
    <t>Mittelwert</t>
  </si>
  <si>
    <t>EEX</t>
  </si>
  <si>
    <t>Börsenpreis</t>
  </si>
  <si>
    <t>Index</t>
  </si>
  <si>
    <t>CEGH</t>
  </si>
  <si>
    <t>ohne Ust.</t>
  </si>
  <si>
    <t>mit 20% Ust.</t>
  </si>
  <si>
    <t>Energiepreis in Cent/kWh</t>
  </si>
  <si>
    <t>Datenquelle</t>
  </si>
  <si>
    <t>1st Front Month</t>
  </si>
  <si>
    <t>Phelix Base Month (ahead)</t>
  </si>
  <si>
    <t>(Mittelwert  Settlementpreise)</t>
  </si>
  <si>
    <t>*Abzüglich Einmalrabatt</t>
  </si>
  <si>
    <t>Einmalrabatt**:</t>
  </si>
  <si>
    <t>ATBM</t>
  </si>
  <si>
    <t>PEGAS CEGH  Monthly Future</t>
  </si>
  <si>
    <r>
      <t xml:space="preserve">Energiepreis - strom </t>
    </r>
    <r>
      <rPr>
        <b/>
        <sz val="11"/>
        <color theme="1"/>
        <rFont val="Calibri"/>
        <family val="2"/>
        <scheme val="minor"/>
      </rPr>
      <t>flex</t>
    </r>
  </si>
  <si>
    <r>
      <t xml:space="preserve">Berechnungsformel - strom </t>
    </r>
    <r>
      <rPr>
        <b/>
        <sz val="11"/>
        <color theme="1"/>
        <rFont val="Calibri"/>
        <family val="2"/>
        <scheme val="minor"/>
      </rPr>
      <t>flex</t>
    </r>
  </si>
  <si>
    <r>
      <t xml:space="preserve">Energiepreis - gas </t>
    </r>
    <r>
      <rPr>
        <b/>
        <sz val="11"/>
        <color theme="1"/>
        <rFont val="Calibri"/>
        <family val="2"/>
        <scheme val="minor"/>
      </rPr>
      <t>flex</t>
    </r>
  </si>
  <si>
    <r>
      <t xml:space="preserve">Berechnungsformel - gas </t>
    </r>
    <r>
      <rPr>
        <b/>
        <sz val="11"/>
        <color theme="1"/>
        <rFont val="Calibri"/>
        <family val="2"/>
        <scheme val="minor"/>
      </rPr>
      <t>flex</t>
    </r>
  </si>
  <si>
    <r>
      <t xml:space="preserve">Datengrundlage  - strom </t>
    </r>
    <r>
      <rPr>
        <b/>
        <sz val="11"/>
        <color theme="1"/>
        <rFont val="Calibri"/>
        <family val="2"/>
        <scheme val="minor"/>
      </rPr>
      <t>flex</t>
    </r>
  </si>
  <si>
    <r>
      <t xml:space="preserve">Datengrundlage  - gas </t>
    </r>
    <r>
      <rPr>
        <b/>
        <sz val="11"/>
        <color theme="1"/>
        <rFont val="Calibri"/>
        <family val="2"/>
        <scheme val="minor"/>
      </rPr>
      <t>flex</t>
    </r>
  </si>
  <si>
    <t>Berechnungsdetails im Preisblatt (Seite 3)</t>
  </si>
  <si>
    <t>Settlement Preise</t>
  </si>
  <si>
    <t>Produkt (Strom)</t>
  </si>
  <si>
    <t>Produkt (Gas)</t>
  </si>
  <si>
    <t/>
  </si>
  <si>
    <t>Grundpauschale in EUR/Monat</t>
  </si>
  <si>
    <t>((Börsenpreis* x 1,1) + 25,00) / 10</t>
  </si>
  <si>
    <t>((Börsenpreis* x 1,1) + 30,00) / 10</t>
  </si>
  <si>
    <t>Gratis Energie</t>
  </si>
  <si>
    <t>((Börsenpreis* x 1,1) + 27,50) / 10</t>
  </si>
  <si>
    <t>((Börsenpreis* x 1,1) + 32,50) / 10</t>
  </si>
  <si>
    <t>Strom</t>
  </si>
  <si>
    <t>Gas</t>
  </si>
  <si>
    <t>(Börsenpreis + 15,00) / 10</t>
  </si>
  <si>
    <t>(Börsenpreis + 17,50) / 10</t>
  </si>
  <si>
    <t>(Börsenpreis + 20,00) / 10</t>
  </si>
  <si>
    <t>(Börsenpreis + 22,50) / 10</t>
  </si>
  <si>
    <t>ATBM Jul 24</t>
  </si>
  <si>
    <t>aqua strom flex (online)</t>
  </si>
  <si>
    <t>terra gas flex (online)</t>
  </si>
  <si>
    <t>aqua strom flex (offline)</t>
  </si>
  <si>
    <t>aqua strom flex plus (offline)</t>
  </si>
  <si>
    <t>terra gas flex plus (online)</t>
  </si>
  <si>
    <t>terra gas flex (offline)</t>
  </si>
  <si>
    <t>terra gas flex plus (offline)</t>
  </si>
  <si>
    <t>aqua strom flex plus (online)</t>
  </si>
  <si>
    <t>ATBM Aug 24</t>
  </si>
  <si>
    <t>ATBM Sep 24</t>
  </si>
  <si>
    <t>ATBM Okt 24</t>
  </si>
  <si>
    <t>ATBM Nov 24</t>
  </si>
  <si>
    <t>ATBM Dez 24</t>
  </si>
  <si>
    <t>((Börsenpreis* x 1,1) + 30,54) / 10</t>
  </si>
  <si>
    <t>((Börsenpreis* x 1,1) + 33,09) / 10</t>
  </si>
  <si>
    <t>((Börsenpreis* x 1,1) + 25,45) / 10</t>
  </si>
  <si>
    <t>((Börsenpreis* x 1,1) + 28,00) / 10</t>
  </si>
  <si>
    <t>(Börsenpreis + 20,36) / 10</t>
  </si>
  <si>
    <t>(Börsenpreis + 22,91) / 10</t>
  </si>
  <si>
    <t>(Börsenpreis + 15,27) / 10</t>
  </si>
  <si>
    <t>(Börsenpreis + 17,82) / 10</t>
  </si>
  <si>
    <t>laut Vertragsabschluss</t>
  </si>
  <si>
    <t>ATBM Jan 25</t>
  </si>
  <si>
    <t>ATBM Feb 25</t>
  </si>
  <si>
    <t>ATBM Mrz 25</t>
  </si>
  <si>
    <t>Berechnungsdetails im Preisblatt (Seite 5)</t>
  </si>
  <si>
    <t>ATBM Apr 25</t>
  </si>
  <si>
    <t>ATBM Mai 25</t>
  </si>
  <si>
    <t>ATBM Jun 25</t>
  </si>
  <si>
    <t>ATBM Jul 25</t>
  </si>
  <si>
    <t>ATBM Aug 25</t>
  </si>
  <si>
    <t>ATBM Sep 25</t>
  </si>
  <si>
    <t>ATBM Okt 25</t>
  </si>
  <si>
    <t>ATBM Nov 25</t>
  </si>
  <si>
    <t>ATBM Dez 25</t>
  </si>
  <si>
    <t>ATBM Jan 26</t>
  </si>
  <si>
    <r>
      <t xml:space="preserve">Datengrundlage  - strom </t>
    </r>
    <r>
      <rPr>
        <b/>
        <sz val="11"/>
        <rFont val="Calibri"/>
        <family val="2"/>
        <scheme val="minor"/>
      </rPr>
      <t>flex</t>
    </r>
  </si>
  <si>
    <r>
      <t xml:space="preserve">Datengrundlage  - gas </t>
    </r>
    <r>
      <rPr>
        <b/>
        <sz val="11"/>
        <rFont val="Calibri"/>
        <family val="2"/>
        <scheme val="minor"/>
      </rPr>
      <t>flex</t>
    </r>
  </si>
  <si>
    <t>((Börsenpreis* x 1,1) + 31,75) / 10</t>
  </si>
  <si>
    <t>((Börsenpreis* x 1,1) + 34,40) / 10</t>
  </si>
  <si>
    <t>((Börsenpreis* x 1,1) + 26,46) / 10</t>
  </si>
  <si>
    <t>((Börsenpreis* x 1,1) + 29,11) / 10</t>
  </si>
  <si>
    <t>(Börsenpreis + 21,17) / 10</t>
  </si>
  <si>
    <t>(Börsenpreis + 23,82) / 10</t>
  </si>
  <si>
    <t>(Börsenpreis + 15,88) / 10</t>
  </si>
  <si>
    <t>(Börsenpreis + 18,53) / 10</t>
  </si>
  <si>
    <r>
      <t xml:space="preserve">Berechnungsformel - gas </t>
    </r>
    <r>
      <rPr>
        <b/>
        <sz val="11"/>
        <rFont val="Calibri"/>
        <family val="2"/>
        <scheme val="minor"/>
      </rPr>
      <t>flex</t>
    </r>
  </si>
  <si>
    <r>
      <t xml:space="preserve">Berechnungsformel - strom </t>
    </r>
    <r>
      <rPr>
        <b/>
        <sz val="11"/>
        <rFont val="Calibri"/>
        <family val="2"/>
        <scheme val="minor"/>
      </rPr>
      <t>flex</t>
    </r>
  </si>
  <si>
    <r>
      <t xml:space="preserve">Energiepreis - strom </t>
    </r>
    <r>
      <rPr>
        <b/>
        <sz val="11"/>
        <rFont val="Calibri"/>
        <family val="2"/>
        <scheme val="minor"/>
      </rPr>
      <t>flex</t>
    </r>
  </si>
  <si>
    <r>
      <t xml:space="preserve">Energiepreis - gas </t>
    </r>
    <r>
      <rPr>
        <b/>
        <sz val="11"/>
        <rFont val="Calibri"/>
        <family val="2"/>
        <scheme val="minor"/>
      </rPr>
      <t>flex</t>
    </r>
  </si>
  <si>
    <t>CEGH VTP Jan 26</t>
  </si>
  <si>
    <t>ATBM Feb 26</t>
  </si>
  <si>
    <t>ATBM Mrz 26</t>
  </si>
  <si>
    <t>CEGH VTP Mrz 26</t>
  </si>
  <si>
    <t>CEGH VTP Apr 26</t>
  </si>
  <si>
    <t>ATBM Apr 26</t>
  </si>
  <si>
    <t>ATBM Mai 26</t>
  </si>
  <si>
    <t>CEGH VTP Mai 26</t>
  </si>
  <si>
    <t>CEGH VTP Jun 26</t>
  </si>
  <si>
    <t>ATBM Jun 26</t>
  </si>
  <si>
    <t>Arbeitspreis in Cent/kWh</t>
  </si>
  <si>
    <t>ohne USt.</t>
  </si>
  <si>
    <t>mit 20% USt.</t>
  </si>
  <si>
    <r>
      <t xml:space="preserve">Energiepreise - gas </t>
    </r>
    <r>
      <rPr>
        <b/>
        <sz val="11"/>
        <color theme="1"/>
        <rFont val="Calibri"/>
        <family val="2"/>
        <scheme val="minor"/>
      </rPr>
      <t>flex</t>
    </r>
  </si>
  <si>
    <r>
      <t xml:space="preserve">Energiepreise - strom </t>
    </r>
    <r>
      <rPr>
        <b/>
        <sz val="11"/>
        <color theme="1"/>
        <rFont val="Calibri"/>
        <family val="2"/>
        <scheme val="minor"/>
      </rPr>
      <t>flex</t>
    </r>
  </si>
  <si>
    <r>
      <t xml:space="preserve">Energiepreise - strom </t>
    </r>
    <r>
      <rPr>
        <b/>
        <sz val="11"/>
        <rFont val="Calibri"/>
        <family val="2"/>
        <scheme val="minor"/>
      </rPr>
      <t>flex</t>
    </r>
  </si>
  <si>
    <r>
      <t xml:space="preserve">Energiepreise - gas </t>
    </r>
    <r>
      <rPr>
        <b/>
        <sz val="11"/>
        <rFont val="Calibri"/>
        <family val="2"/>
        <scheme val="minor"/>
      </rPr>
      <t>flex</t>
    </r>
  </si>
  <si>
    <t>ATBM Jul 26</t>
  </si>
  <si>
    <t>CEGH VTP Jul 26</t>
  </si>
  <si>
    <t>CEGH VTP Aug 26</t>
  </si>
  <si>
    <t>ATBM Aug 26</t>
  </si>
  <si>
    <t>CEGH VTP Aug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</si>
</sst>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rgb="FF008370"/>
      <name val="Calibri"/>
      <family val="2"/>
      <scheme val="minor"/>
    </font>
    <font>
      <b/>
      <sz val="11"/>
      <color rgb="FF008370"/>
      <name val="Calibri"/>
      <family val="2"/>
      <scheme val="minor"/>
    </font>
    <font>
      <sz val="24"/>
      <color rgb="FF008370"/>
      <name val="HelveticaNeueLT Std Cn"/>
      <family val="2"/>
    </font>
    <font>
      <sz val="11"/>
      <color rgb="FFFF000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sz val="24"/>
      <name val="HelveticaNeueLT Std Cn"/>
      <family val="2"/>
    </font>
    <font>
      <sz val="8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18" fillId="0" borderId="0"/>
  </cellStyleXfs>
  <cellXfs count="114">
    <xf numFmtId="0" fontId="0" fillId="0" borderId="0" xfId="0"/>
    <xf numFmtId="0" fontId="0" fillId="2" borderId="0" xfId="0" applyFill="1"/>
    <xf numFmtId="0" fontId="0" fillId="2" borderId="0" xfId="0" applyFill="1" applyProtection="1">
      <protection locked="0"/>
    </xf>
    <xf numFmtId="14" fontId="5" fillId="2" borderId="0" xfId="1" applyNumberFormat="1" applyFill="1" applyAlignment="1" applyProtection="1">
      <alignment horizontal="center"/>
      <protection locked="0"/>
    </xf>
    <xf numFmtId="14" fontId="0" fillId="2" borderId="0" xfId="0" applyNumberFormat="1" applyFill="1" applyProtection="1">
      <protection locked="0"/>
    </xf>
    <xf numFmtId="0" fontId="4" fillId="2" borderId="3" xfId="0" applyFont="1" applyFill="1" applyBorder="1" applyAlignment="1" applyProtection="1">
      <alignment horizontal="center"/>
      <protection locked="0"/>
    </xf>
    <xf numFmtId="14" fontId="4" fillId="2" borderId="4" xfId="0" applyNumberFormat="1" applyFont="1" applyFill="1" applyBorder="1" applyAlignment="1" applyProtection="1">
      <alignment horizontal="center"/>
      <protection locked="0"/>
    </xf>
    <xf numFmtId="0" fontId="4" fillId="2" borderId="5" xfId="0" applyFont="1" applyFill="1" applyBorder="1" applyAlignment="1" applyProtection="1">
      <alignment horizontal="center"/>
      <protection locked="0"/>
    </xf>
    <xf numFmtId="0" fontId="0" fillId="2" borderId="9" xfId="0" applyFill="1" applyBorder="1" applyAlignment="1">
      <alignment horizontal="center" vertical="center"/>
    </xf>
    <xf numFmtId="0" fontId="1" fillId="2" borderId="10" xfId="0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" fontId="0" fillId="2" borderId="1" xfId="0" applyNumberFormat="1" applyFill="1" applyBorder="1" applyAlignment="1">
      <alignment horizontal="center" vertical="center"/>
    </xf>
    <xf numFmtId="4" fontId="0" fillId="2" borderId="0" xfId="0" applyNumberFormat="1" applyFill="1"/>
    <xf numFmtId="0" fontId="0" fillId="2" borderId="9" xfId="0" applyFill="1" applyBorder="1"/>
    <xf numFmtId="0" fontId="4" fillId="2" borderId="9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0" fillId="2" borderId="2" xfId="0" applyFill="1" applyBorder="1"/>
    <xf numFmtId="0" fontId="0" fillId="2" borderId="2" xfId="0" applyFill="1" applyBorder="1" applyAlignment="1">
      <alignment horizontal="center" vertical="center"/>
    </xf>
    <xf numFmtId="0" fontId="0" fillId="2" borderId="10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3" fillId="0" borderId="2" xfId="0" applyFont="1" applyBorder="1" applyProtection="1">
      <protection locked="0"/>
    </xf>
    <xf numFmtId="14" fontId="3" fillId="0" borderId="2" xfId="0" applyNumberFormat="1" applyFont="1" applyBorder="1" applyAlignment="1" applyProtection="1">
      <alignment horizontal="center"/>
      <protection locked="0"/>
    </xf>
    <xf numFmtId="0" fontId="3" fillId="0" borderId="2" xfId="0" applyFont="1" applyBorder="1" applyAlignment="1" applyProtection="1">
      <alignment horizontal="right"/>
      <protection locked="0"/>
    </xf>
    <xf numFmtId="0" fontId="3" fillId="0" borderId="1" xfId="0" applyFont="1" applyBorder="1" applyProtection="1">
      <protection locked="0"/>
    </xf>
    <xf numFmtId="14" fontId="3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2" borderId="0" xfId="0" applyFont="1" applyFill="1" applyAlignment="1">
      <alignment horizontal="right"/>
    </xf>
    <xf numFmtId="0" fontId="4" fillId="0" borderId="3" xfId="0" applyFont="1" applyBorder="1" applyAlignment="1" applyProtection="1">
      <alignment horizontal="center"/>
      <protection locked="0"/>
    </xf>
    <xf numFmtId="14" fontId="4" fillId="0" borderId="4" xfId="0" applyNumberFormat="1" applyFont="1" applyBorder="1" applyAlignment="1" applyProtection="1">
      <alignment horizontal="center"/>
      <protection locked="0"/>
    </xf>
    <xf numFmtId="0" fontId="4" fillId="0" borderId="5" xfId="0" applyFont="1" applyBorder="1" applyAlignment="1" applyProtection="1">
      <alignment horizontal="center"/>
      <protection locked="0"/>
    </xf>
    <xf numFmtId="14" fontId="4" fillId="0" borderId="3" xfId="0" applyNumberFormat="1" applyFont="1" applyBorder="1" applyAlignment="1" applyProtection="1">
      <alignment horizontal="center"/>
      <protection locked="0"/>
    </xf>
    <xf numFmtId="0" fontId="5" fillId="2" borderId="0" xfId="1" applyFill="1"/>
    <xf numFmtId="164" fontId="3" fillId="2" borderId="2" xfId="0" applyNumberFormat="1" applyFont="1" applyFill="1" applyBorder="1" applyAlignment="1" applyProtection="1">
      <alignment horizontal="center"/>
      <protection locked="0"/>
    </xf>
    <xf numFmtId="4" fontId="0" fillId="0" borderId="1" xfId="0" applyNumberFormat="1" applyBorder="1" applyAlignment="1">
      <alignment horizontal="center" vertical="center"/>
    </xf>
    <xf numFmtId="164" fontId="3" fillId="0" borderId="2" xfId="0" applyNumberFormat="1" applyFont="1" applyBorder="1" applyAlignment="1" applyProtection="1">
      <alignment horizontal="right"/>
      <protection locked="0"/>
    </xf>
    <xf numFmtId="0" fontId="0" fillId="2" borderId="0" xfId="0" applyFill="1" applyAlignment="1">
      <alignment horizontal="center"/>
    </xf>
    <xf numFmtId="0" fontId="7" fillId="2" borderId="0" xfId="0" applyFont="1" applyFill="1"/>
    <xf numFmtId="0" fontId="6" fillId="2" borderId="0" xfId="0" applyFont="1" applyFill="1" applyAlignment="1">
      <alignment horizontal="center"/>
    </xf>
    <xf numFmtId="0" fontId="8" fillId="2" borderId="1" xfId="0" applyFont="1" applyFill="1" applyBorder="1"/>
    <xf numFmtId="0" fontId="9" fillId="2" borderId="1" xfId="0" applyFont="1" applyFill="1" applyBorder="1"/>
    <xf numFmtId="0" fontId="8" fillId="2" borderId="0" xfId="0" applyFont="1" applyFill="1"/>
    <xf numFmtId="165" fontId="0" fillId="0" borderId="1" xfId="0" applyNumberFormat="1" applyBorder="1" applyAlignment="1">
      <alignment horizontal="center" vertical="center"/>
    </xf>
    <xf numFmtId="0" fontId="8" fillId="0" borderId="1" xfId="0" applyFont="1" applyBorder="1"/>
    <xf numFmtId="0" fontId="11" fillId="2" borderId="0" xfId="0" applyFont="1" applyFill="1"/>
    <xf numFmtId="14" fontId="12" fillId="0" borderId="2" xfId="0" applyNumberFormat="1" applyFont="1" applyBorder="1" applyAlignment="1" applyProtection="1">
      <alignment horizontal="center"/>
      <protection locked="0"/>
    </xf>
    <xf numFmtId="0" fontId="12" fillId="0" borderId="2" xfId="0" applyFont="1" applyBorder="1" applyAlignment="1" applyProtection="1">
      <alignment horizontal="right"/>
      <protection locked="0"/>
    </xf>
    <xf numFmtId="14" fontId="12" fillId="0" borderId="1" xfId="0" applyNumberFormat="1" applyFont="1" applyBorder="1" applyAlignment="1" applyProtection="1">
      <alignment horizontal="center"/>
      <protection locked="0"/>
    </xf>
    <xf numFmtId="0" fontId="12" fillId="0" borderId="1" xfId="0" applyFont="1" applyBorder="1" applyAlignment="1" applyProtection="1">
      <alignment horizontal="right"/>
      <protection locked="0"/>
    </xf>
    <xf numFmtId="0" fontId="12" fillId="0" borderId="2" xfId="0" applyFont="1" applyBorder="1" applyProtection="1">
      <protection locked="0"/>
    </xf>
    <xf numFmtId="0" fontId="12" fillId="0" borderId="1" xfId="0" applyFont="1" applyBorder="1" applyProtection="1">
      <protection locked="0"/>
    </xf>
    <xf numFmtId="0" fontId="13" fillId="2" borderId="3" xfId="0" applyFont="1" applyFill="1" applyBorder="1" applyAlignment="1" applyProtection="1">
      <alignment horizontal="center"/>
      <protection locked="0"/>
    </xf>
    <xf numFmtId="14" fontId="13" fillId="2" borderId="4" xfId="0" applyNumberFormat="1" applyFont="1" applyFill="1" applyBorder="1" applyAlignment="1" applyProtection="1">
      <alignment horizontal="center"/>
      <protection locked="0"/>
    </xf>
    <xf numFmtId="0" fontId="13" fillId="2" borderId="5" xfId="0" applyFont="1" applyFill="1" applyBorder="1" applyAlignment="1" applyProtection="1">
      <alignment horizontal="center"/>
      <protection locked="0"/>
    </xf>
    <xf numFmtId="164" fontId="12" fillId="2" borderId="2" xfId="0" applyNumberFormat="1" applyFont="1" applyFill="1" applyBorder="1" applyAlignment="1" applyProtection="1">
      <alignment horizontal="center"/>
      <protection locked="0"/>
    </xf>
    <xf numFmtId="0" fontId="6" fillId="2" borderId="0" xfId="0" applyFont="1" applyFill="1"/>
    <xf numFmtId="0" fontId="6" fillId="2" borderId="0" xfId="0" applyFont="1" applyFill="1" applyProtection="1">
      <protection locked="0"/>
    </xf>
    <xf numFmtId="14" fontId="6" fillId="2" borderId="0" xfId="0" applyNumberFormat="1" applyFont="1" applyFill="1" applyProtection="1">
      <protection locked="0"/>
    </xf>
    <xf numFmtId="0" fontId="13" fillId="0" borderId="3" xfId="0" applyFont="1" applyBorder="1" applyAlignment="1" applyProtection="1">
      <alignment horizontal="center"/>
      <protection locked="0"/>
    </xf>
    <xf numFmtId="14" fontId="13" fillId="0" borderId="4" xfId="0" applyNumberFormat="1" applyFont="1" applyBorder="1" applyAlignment="1" applyProtection="1">
      <alignment horizontal="center"/>
      <protection locked="0"/>
    </xf>
    <xf numFmtId="0" fontId="13" fillId="0" borderId="5" xfId="0" applyFont="1" applyBorder="1" applyAlignment="1" applyProtection="1">
      <alignment horizontal="center"/>
      <protection locked="0"/>
    </xf>
    <xf numFmtId="14" fontId="13" fillId="0" borderId="3" xfId="0" applyNumberFormat="1" applyFont="1" applyBorder="1" applyAlignment="1" applyProtection="1">
      <alignment horizontal="center"/>
      <protection locked="0"/>
    </xf>
    <xf numFmtId="164" fontId="12" fillId="0" borderId="1" xfId="0" applyNumberFormat="1" applyFont="1" applyBorder="1" applyAlignment="1" applyProtection="1">
      <alignment horizontal="right"/>
      <protection locked="0"/>
    </xf>
    <xf numFmtId="164" fontId="3" fillId="0" borderId="1" xfId="0" applyNumberFormat="1" applyFont="1" applyBorder="1" applyAlignment="1" applyProtection="1">
      <alignment horizontal="right"/>
      <protection locked="0"/>
    </xf>
    <xf numFmtId="0" fontId="19" fillId="0" borderId="25" xfId="2" applyFont="1" applyBorder="1"/>
    <xf numFmtId="0" fontId="19" fillId="0" borderId="25" xfId="2" applyFont="1" applyBorder="1" applyAlignment="1">
      <alignment horizontal="right"/>
    </xf>
    <xf numFmtId="0" fontId="6" fillId="2" borderId="1" xfId="0" applyFont="1" applyFill="1" applyBorder="1" applyAlignment="1">
      <alignment horizontal="center"/>
    </xf>
    <xf numFmtId="0" fontId="6" fillId="2" borderId="21" xfId="0" applyFont="1" applyFill="1" applyBorder="1" applyAlignment="1">
      <alignment horizontal="center"/>
    </xf>
    <xf numFmtId="0" fontId="6" fillId="2" borderId="22" xfId="0" applyFont="1" applyFill="1" applyBorder="1" applyAlignment="1">
      <alignment horizontal="center"/>
    </xf>
    <xf numFmtId="0" fontId="16" fillId="0" borderId="0" xfId="0" applyFont="1" applyAlignment="1">
      <alignment horizontal="left"/>
    </xf>
    <xf numFmtId="0" fontId="6" fillId="2" borderId="12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16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4" fontId="9" fillId="0" borderId="21" xfId="0" applyNumberFormat="1" applyFont="1" applyBorder="1" applyAlignment="1">
      <alignment horizontal="center" vertical="center"/>
    </xf>
    <xf numFmtId="4" fontId="9" fillId="0" borderId="22" xfId="0" applyNumberFormat="1" applyFont="1" applyBorder="1" applyAlignment="1">
      <alignment horizontal="center" vertic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23" xfId="0" applyFont="1" applyFill="1" applyBorder="1" applyAlignment="1">
      <alignment horizontal="center"/>
    </xf>
    <xf numFmtId="0" fontId="6" fillId="2" borderId="24" xfId="0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14" fontId="2" fillId="2" borderId="9" xfId="0" applyNumberFormat="1" applyFont="1" applyFill="1" applyBorder="1" applyAlignment="1" applyProtection="1">
      <alignment horizontal="center"/>
      <protection locked="0"/>
    </xf>
    <xf numFmtId="14" fontId="2" fillId="2" borderId="19" xfId="0" applyNumberFormat="1" applyFont="1" applyFill="1" applyBorder="1" applyAlignment="1" applyProtection="1">
      <alignment horizontal="center"/>
      <protection locked="0"/>
    </xf>
    <xf numFmtId="14" fontId="2" fillId="2" borderId="20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14" fontId="2" fillId="2" borderId="21" xfId="0" applyNumberFormat="1" applyFont="1" applyFill="1" applyBorder="1" applyAlignment="1" applyProtection="1">
      <alignment horizontal="center"/>
      <protection locked="0"/>
    </xf>
    <xf numFmtId="14" fontId="2" fillId="2" borderId="22" xfId="0" applyNumberFormat="1" applyFont="1" applyFill="1" applyBorder="1" applyAlignment="1" applyProtection="1">
      <alignment horizontal="center"/>
      <protection locked="0"/>
    </xf>
    <xf numFmtId="0" fontId="14" fillId="2" borderId="17" xfId="0" applyFont="1" applyFill="1" applyBorder="1" applyAlignment="1">
      <alignment horizontal="center"/>
    </xf>
    <xf numFmtId="0" fontId="14" fillId="2" borderId="18" xfId="0" applyFont="1" applyFill="1" applyBorder="1" applyAlignment="1">
      <alignment horizontal="center"/>
    </xf>
    <xf numFmtId="0" fontId="12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14" fontId="5" fillId="2" borderId="1" xfId="1" applyNumberFormat="1" applyFill="1" applyBorder="1" applyAlignment="1" applyProtection="1">
      <alignment horizontal="center"/>
    </xf>
    <xf numFmtId="14" fontId="5" fillId="2" borderId="21" xfId="1" applyNumberFormat="1" applyFill="1" applyBorder="1" applyAlignment="1" applyProtection="1">
      <alignment horizontal="center"/>
    </xf>
    <xf numFmtId="14" fontId="5" fillId="2" borderId="22" xfId="1" applyNumberFormat="1" applyFill="1" applyBorder="1" applyAlignment="1" applyProtection="1">
      <alignment horizontal="center"/>
    </xf>
    <xf numFmtId="0" fontId="10" fillId="0" borderId="0" xfId="0" applyFont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</cellXfs>
  <cellStyles count="3">
    <cellStyle name="Link" xfId="1" builtinId="8"/>
    <cellStyle name="Normal_Sheet1" xfId="2" xr:uid="{C800121C-7EAB-4AE3-B193-1B849FFBF0EF}"/>
    <cellStyle name="Standard" xfId="0" builtinId="0"/>
  </cellStyles>
  <dxfs count="0"/>
  <tableStyles count="0" defaultTableStyle="TableStyleMedium2" defaultPivotStyle="PivotStyleLight16"/>
  <colors>
    <mruColors>
      <color rgb="FF008370"/>
      <color rgb="FF008A24"/>
      <color rgb="FF0077CA"/>
      <color rgb="FF82C828"/>
      <color rgb="FF82C44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wasserkraft.at/download/Preisblatt_Gas_flex.pdf" TargetMode="External"/><Relationship Id="rId2" Type="http://schemas.openxmlformats.org/officeDocument/2006/relationships/hyperlink" Target="https://www.wasserkraft.at/download/Preisblatt_Strom_flex.pdf" TargetMode="External"/><Relationship Id="rId1" Type="http://schemas.openxmlformats.org/officeDocument/2006/relationships/hyperlink" Target="https://www.eex.com/de/marktdaten/strom/futures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cegh.at/en/exchange-market/market-data/?product=monthly&amp;market=AT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s://www.gogreenenergy.at/download/Preisblatt.pdf" TargetMode="External"/><Relationship Id="rId1" Type="http://schemas.openxmlformats.org/officeDocument/2006/relationships/hyperlink" Target="https://www.eex.com/de/marktdaten/strom/futures" TargetMode="External"/><Relationship Id="rId5" Type="http://schemas.openxmlformats.org/officeDocument/2006/relationships/printerSettings" Target="../printerSettings/printerSettings10.bin"/><Relationship Id="rId4" Type="http://schemas.openxmlformats.org/officeDocument/2006/relationships/hyperlink" Target="http://www.cegh.at/gas-futures-market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s://www.gogreenenergy.at/download/Preisblatt.pdf" TargetMode="External"/><Relationship Id="rId1" Type="http://schemas.openxmlformats.org/officeDocument/2006/relationships/hyperlink" Target="https://www.eex.com/de/marktdaten/strom/futures" TargetMode="External"/><Relationship Id="rId5" Type="http://schemas.openxmlformats.org/officeDocument/2006/relationships/printerSettings" Target="../printerSettings/printerSettings11.bin"/><Relationship Id="rId4" Type="http://schemas.openxmlformats.org/officeDocument/2006/relationships/hyperlink" Target="http://www.cegh.at/gas-futures-market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s://www.gogreenenergy.at/download/Preisblatt.pdf" TargetMode="External"/><Relationship Id="rId1" Type="http://schemas.openxmlformats.org/officeDocument/2006/relationships/hyperlink" Target="https://www.eex.com/de/marktdaten/strom/futures" TargetMode="External"/><Relationship Id="rId5" Type="http://schemas.openxmlformats.org/officeDocument/2006/relationships/printerSettings" Target="../printerSettings/printerSettings12.bin"/><Relationship Id="rId4" Type="http://schemas.openxmlformats.org/officeDocument/2006/relationships/hyperlink" Target="http://www.cegh.at/gas-futures-market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s://www.gogreenenergy.at/download/Preisblatt.pdf" TargetMode="External"/><Relationship Id="rId1" Type="http://schemas.openxmlformats.org/officeDocument/2006/relationships/hyperlink" Target="https://www.eex.com/de/marktdaten/strom/futures" TargetMode="External"/><Relationship Id="rId5" Type="http://schemas.openxmlformats.org/officeDocument/2006/relationships/printerSettings" Target="../printerSettings/printerSettings13.bin"/><Relationship Id="rId4" Type="http://schemas.openxmlformats.org/officeDocument/2006/relationships/hyperlink" Target="http://www.cegh.at/gas-futures-market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s://www.gogreenenergy.at/download/Preisblatt.pdf" TargetMode="External"/><Relationship Id="rId1" Type="http://schemas.openxmlformats.org/officeDocument/2006/relationships/hyperlink" Target="https://www.eex.com/de/marktdaten/strom/futures" TargetMode="External"/><Relationship Id="rId5" Type="http://schemas.openxmlformats.org/officeDocument/2006/relationships/printerSettings" Target="../printerSettings/printerSettings14.bin"/><Relationship Id="rId4" Type="http://schemas.openxmlformats.org/officeDocument/2006/relationships/hyperlink" Target="http://www.cegh.at/gas-futures-market" TargetMode="Externa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s://www.gogreenenergy.at/download/Preisblatt.pdf" TargetMode="External"/><Relationship Id="rId1" Type="http://schemas.openxmlformats.org/officeDocument/2006/relationships/hyperlink" Target="https://www.eex.com/de/marktdaten/strom/futures" TargetMode="External"/><Relationship Id="rId5" Type="http://schemas.openxmlformats.org/officeDocument/2006/relationships/printerSettings" Target="../printerSettings/printerSettings15.bin"/><Relationship Id="rId4" Type="http://schemas.openxmlformats.org/officeDocument/2006/relationships/hyperlink" Target="http://www.cegh.at/gas-futures-market" TargetMode="Externa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s://www.gogreenenergy.at/download/Preisblatt.pdf" TargetMode="External"/><Relationship Id="rId1" Type="http://schemas.openxmlformats.org/officeDocument/2006/relationships/hyperlink" Target="https://www.eex.com/de/marktdaten/strom/futures" TargetMode="External"/><Relationship Id="rId5" Type="http://schemas.openxmlformats.org/officeDocument/2006/relationships/printerSettings" Target="../printerSettings/printerSettings16.bin"/><Relationship Id="rId4" Type="http://schemas.openxmlformats.org/officeDocument/2006/relationships/hyperlink" Target="http://www.cegh.at/gas-futures-market" TargetMode="Externa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s://www.gogreenenergy.at/download/Preisblatt.pdf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customProperty" Target="../customProperty1.bin"/><Relationship Id="rId5" Type="http://schemas.openxmlformats.org/officeDocument/2006/relationships/printerSettings" Target="../printerSettings/printerSettings17.bin"/><Relationship Id="rId4" Type="http://schemas.openxmlformats.org/officeDocument/2006/relationships/hyperlink" Target="http://www.cegh.at/gas-futures-market" TargetMode="Externa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s://www.gogreenenergy.at/download/Preisblatt.pdf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customProperty" Target="../customProperty2.bin"/><Relationship Id="rId5" Type="http://schemas.openxmlformats.org/officeDocument/2006/relationships/printerSettings" Target="../printerSettings/printerSettings18.bin"/><Relationship Id="rId4" Type="http://schemas.openxmlformats.org/officeDocument/2006/relationships/hyperlink" Target="http://www.cegh.at/gas-futures-market" TargetMode="Externa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s://www.gogreenenergy.at/download/Preisblatt.pdf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customProperty" Target="../customProperty3.bin"/><Relationship Id="rId5" Type="http://schemas.openxmlformats.org/officeDocument/2006/relationships/printerSettings" Target="../printerSettings/printerSettings19.bin"/><Relationship Id="rId4" Type="http://schemas.openxmlformats.org/officeDocument/2006/relationships/hyperlink" Target="http://www.cegh.at/gas-futures-market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wasserkraft.at/download/Preisblatt_Gas_flex.pdf" TargetMode="External"/><Relationship Id="rId2" Type="http://schemas.openxmlformats.org/officeDocument/2006/relationships/hyperlink" Target="https://www.wasserkraft.at/download/Preisblatt_Strom_flex.pdf" TargetMode="External"/><Relationship Id="rId1" Type="http://schemas.openxmlformats.org/officeDocument/2006/relationships/hyperlink" Target="https://www.eex.com/de/marktdaten/strom/futures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www.cegh.at/en/exchange-market/market-data/?product=monthly&amp;market=AT" TargetMode="Externa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s://www.gogreenenergy.at/download/Preisblatt.pdf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customProperty" Target="../customProperty4.bin"/><Relationship Id="rId5" Type="http://schemas.openxmlformats.org/officeDocument/2006/relationships/printerSettings" Target="../printerSettings/printerSettings20.bin"/><Relationship Id="rId4" Type="http://schemas.openxmlformats.org/officeDocument/2006/relationships/hyperlink" Target="http://www.cegh.at/gas-futures-market" TargetMode="Externa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s://www.gogreenenergy.at/download/Preisblatt.pdf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customProperty" Target="../customProperty5.bin"/><Relationship Id="rId5" Type="http://schemas.openxmlformats.org/officeDocument/2006/relationships/printerSettings" Target="../printerSettings/printerSettings21.bin"/><Relationship Id="rId4" Type="http://schemas.openxmlformats.org/officeDocument/2006/relationships/hyperlink" Target="http://www.cegh.at/gas-futures-market" TargetMode="Externa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s://www.gogreenenergy.at/download/Preisblatt.pdf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customProperty" Target="../customProperty6.bin"/><Relationship Id="rId5" Type="http://schemas.openxmlformats.org/officeDocument/2006/relationships/printerSettings" Target="../printerSettings/printerSettings22.bin"/><Relationship Id="rId4" Type="http://schemas.openxmlformats.org/officeDocument/2006/relationships/hyperlink" Target="http://www.cegh.at/gas-futures-market" TargetMode="Externa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s://www.gogreenenergy.at/download/Preisblatt.pdf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customProperty" Target="../customProperty7.bin"/><Relationship Id="rId5" Type="http://schemas.openxmlformats.org/officeDocument/2006/relationships/printerSettings" Target="../printerSettings/printerSettings23.bin"/><Relationship Id="rId4" Type="http://schemas.openxmlformats.org/officeDocument/2006/relationships/hyperlink" Target="http://www.cegh.at/gas-futures-market" TargetMode="Externa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s://www.gogreenenergy.at/download/Preisblatt.pdf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customProperty" Target="../customProperty8.bin"/><Relationship Id="rId5" Type="http://schemas.openxmlformats.org/officeDocument/2006/relationships/printerSettings" Target="../printerSettings/printerSettings24.bin"/><Relationship Id="rId4" Type="http://schemas.openxmlformats.org/officeDocument/2006/relationships/hyperlink" Target="http://www.cegh.at/gas-futures-market" TargetMode="External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s://www.gogreenenergy.at/download/Preisblatt.pdf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customProperty" Target="../customProperty9.bin"/><Relationship Id="rId5" Type="http://schemas.openxmlformats.org/officeDocument/2006/relationships/printerSettings" Target="../printerSettings/printerSettings25.bin"/><Relationship Id="rId4" Type="http://schemas.openxmlformats.org/officeDocument/2006/relationships/hyperlink" Target="http://www.cegh.at/gas-futures-market" TargetMode="External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s://www.gogreenenergy.at/download/Preisblatt.pdf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customProperty" Target="../customProperty10.bin"/><Relationship Id="rId5" Type="http://schemas.openxmlformats.org/officeDocument/2006/relationships/printerSettings" Target="../printerSettings/printerSettings26.bin"/><Relationship Id="rId4" Type="http://schemas.openxmlformats.org/officeDocument/2006/relationships/hyperlink" Target="http://www.cegh.at/gas-futures-market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wasserkraft.at/download/Preisblatt_Gas_flex.pdf" TargetMode="External"/><Relationship Id="rId2" Type="http://schemas.openxmlformats.org/officeDocument/2006/relationships/hyperlink" Target="https://www.wasserkraft.at/download/Preisblatt_Strom_flex.pdf" TargetMode="External"/><Relationship Id="rId1" Type="http://schemas.openxmlformats.org/officeDocument/2006/relationships/hyperlink" Target="https://www.eex.com/de/marktdaten/strom/futures" TargetMode="Externa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https://www.cegh.at/en/exchange-market/market-data/?product=monthly&amp;market=AT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s://www.gogreenenergy.at/download/Preisblatt.pdf" TargetMode="External"/><Relationship Id="rId1" Type="http://schemas.openxmlformats.org/officeDocument/2006/relationships/hyperlink" Target="https://www.eex.com/de/marktdaten/strom/futures" TargetMode="Externa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http://www.cegh.at/gas-futures-market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s://www.gogreenenergy.at/download/Preisblatt.pdf" TargetMode="External"/><Relationship Id="rId1" Type="http://schemas.openxmlformats.org/officeDocument/2006/relationships/hyperlink" Target="https://www.eex.com/de/marktdaten/strom/futures" TargetMode="External"/><Relationship Id="rId5" Type="http://schemas.openxmlformats.org/officeDocument/2006/relationships/printerSettings" Target="../printerSettings/printerSettings5.bin"/><Relationship Id="rId4" Type="http://schemas.openxmlformats.org/officeDocument/2006/relationships/hyperlink" Target="http://www.cegh.at/gas-futures-market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s://www.gogreenenergy.at/download/Preisblatt.pdf" TargetMode="External"/><Relationship Id="rId1" Type="http://schemas.openxmlformats.org/officeDocument/2006/relationships/hyperlink" Target="https://www.eex.com/de/marktdaten/strom/futures" TargetMode="External"/><Relationship Id="rId5" Type="http://schemas.openxmlformats.org/officeDocument/2006/relationships/printerSettings" Target="../printerSettings/printerSettings6.bin"/><Relationship Id="rId4" Type="http://schemas.openxmlformats.org/officeDocument/2006/relationships/hyperlink" Target="http://www.cegh.at/gas-futures-market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s://www.gogreenenergy.at/download/Preisblatt.pdf" TargetMode="External"/><Relationship Id="rId1" Type="http://schemas.openxmlformats.org/officeDocument/2006/relationships/hyperlink" Target="https://www.eex.com/de/marktdaten/strom/futures" TargetMode="External"/><Relationship Id="rId5" Type="http://schemas.openxmlformats.org/officeDocument/2006/relationships/printerSettings" Target="../printerSettings/printerSettings7.bin"/><Relationship Id="rId4" Type="http://schemas.openxmlformats.org/officeDocument/2006/relationships/hyperlink" Target="http://www.cegh.at/gas-futures-market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s://www.gogreenenergy.at/download/Preisblatt.pdf" TargetMode="External"/><Relationship Id="rId1" Type="http://schemas.openxmlformats.org/officeDocument/2006/relationships/hyperlink" Target="https://www.eex.com/de/marktdaten/strom/futures" TargetMode="External"/><Relationship Id="rId5" Type="http://schemas.openxmlformats.org/officeDocument/2006/relationships/printerSettings" Target="../printerSettings/printerSettings8.bin"/><Relationship Id="rId4" Type="http://schemas.openxmlformats.org/officeDocument/2006/relationships/hyperlink" Target="http://www.cegh.at/gas-futures-market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s://www.gogreenenergy.at/download/Preisblatt.pdf" TargetMode="External"/><Relationship Id="rId1" Type="http://schemas.openxmlformats.org/officeDocument/2006/relationships/hyperlink" Target="https://www.eex.com/de/marktdaten/strom/futures" TargetMode="External"/><Relationship Id="rId5" Type="http://schemas.openxmlformats.org/officeDocument/2006/relationships/printerSettings" Target="../printerSettings/printerSettings9.bin"/><Relationship Id="rId4" Type="http://schemas.openxmlformats.org/officeDocument/2006/relationships/hyperlink" Target="http://www.cegh.at/gas-futures-mark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F3188-3FDD-4945-B5A0-55F0EAC6A22B}">
  <sheetPr>
    <tabColor theme="8" tint="0.79998168889431442"/>
  </sheetPr>
  <dimension ref="B1:J70"/>
  <sheetViews>
    <sheetView tabSelected="1" topLeftCell="A27" zoomScale="85" zoomScaleNormal="85" workbookViewId="0">
      <selection activeCell="I64" sqref="I64"/>
    </sheetView>
  </sheetViews>
  <sheetFormatPr baseColWidth="10" defaultColWidth="11.42578125" defaultRowHeight="15" x14ac:dyDescent="0.25"/>
  <cols>
    <col min="1" max="1" width="5.7109375" style="1" customWidth="1"/>
    <col min="2" max="2" width="29.140625" style="57" customWidth="1"/>
    <col min="3" max="4" width="16.5703125" style="57" customWidth="1"/>
    <col min="5" max="6" width="5.7109375" style="57" customWidth="1"/>
    <col min="7" max="7" width="38.7109375" style="57" bestFit="1" customWidth="1"/>
    <col min="8" max="9" width="16.5703125" style="57" customWidth="1"/>
    <col min="10" max="10" width="7.7109375" style="1" customWidth="1"/>
    <col min="11" max="16384" width="11.42578125" style="1"/>
  </cols>
  <sheetData>
    <row r="1" spans="2:9" ht="15" customHeight="1" x14ac:dyDescent="0.25"/>
    <row r="2" spans="2:9" ht="15" customHeight="1" x14ac:dyDescent="0.25"/>
    <row r="3" spans="2:9" ht="15" customHeight="1" x14ac:dyDescent="0.25"/>
    <row r="4" spans="2:9" ht="15" customHeight="1" x14ac:dyDescent="0.25">
      <c r="B4" s="71" t="s">
        <v>39</v>
      </c>
      <c r="G4" s="71" t="s">
        <v>40</v>
      </c>
    </row>
    <row r="5" spans="2:9" ht="15" customHeight="1" x14ac:dyDescent="0.25">
      <c r="B5" s="71"/>
      <c r="G5" s="71"/>
    </row>
    <row r="6" spans="2:9" ht="15.75" thickBot="1" x14ac:dyDescent="0.3"/>
    <row r="7" spans="2:9" x14ac:dyDescent="0.25">
      <c r="B7" s="72" t="s">
        <v>111</v>
      </c>
      <c r="C7" s="73"/>
      <c r="D7" s="74"/>
      <c r="G7" s="72" t="s">
        <v>112</v>
      </c>
      <c r="H7" s="73"/>
      <c r="I7" s="74"/>
    </row>
    <row r="8" spans="2:9" ht="15.75" thickBot="1" x14ac:dyDescent="0.3">
      <c r="B8" s="75" t="str">
        <f ca="1">MID(CELL("dateiname",A1),FIND("]",CELL("dateiname",A1))+1,255)</f>
        <v>August 2026</v>
      </c>
      <c r="C8" s="76"/>
      <c r="D8" s="77"/>
      <c r="G8" s="75" t="str">
        <f ca="1">MID(CELL("dateiname",F1),FIND("]",CELL("dateiname",F1))+1,255)</f>
        <v>August 2026</v>
      </c>
      <c r="H8" s="76"/>
      <c r="I8" s="77"/>
    </row>
    <row r="9" spans="2:9" x14ac:dyDescent="0.25">
      <c r="B9" s="18" t="s">
        <v>106</v>
      </c>
      <c r="C9" s="19" t="s">
        <v>107</v>
      </c>
      <c r="D9" s="19" t="s">
        <v>108</v>
      </c>
      <c r="E9" s="1"/>
      <c r="F9" s="1"/>
      <c r="G9" s="14" t="s">
        <v>106</v>
      </c>
      <c r="H9" s="8" t="s">
        <v>107</v>
      </c>
      <c r="I9" s="8" t="s">
        <v>108</v>
      </c>
    </row>
    <row r="10" spans="2:9" x14ac:dyDescent="0.25">
      <c r="B10" s="41" t="s">
        <v>48</v>
      </c>
      <c r="C10" s="44">
        <f>((($C$33-$C$34)*1.1)+31.75)/10</f>
        <v>15.552933333333334</v>
      </c>
      <c r="D10" s="12">
        <f>C10*1.2</f>
        <v>18.663519999999998</v>
      </c>
      <c r="E10" s="13"/>
      <c r="F10" s="13"/>
      <c r="G10" s="45" t="s">
        <v>51</v>
      </c>
      <c r="H10" s="44">
        <f>(($H$33-$H$34)+21.17)/10</f>
        <v>6.9716952380952391</v>
      </c>
      <c r="I10" s="12">
        <f>H10*1.2</f>
        <v>8.3660342857142869</v>
      </c>
    </row>
    <row r="11" spans="2:9" x14ac:dyDescent="0.25">
      <c r="B11" s="41" t="s">
        <v>49</v>
      </c>
      <c r="C11" s="44">
        <f>((($C$33-$C$34)*1.1)+34.4)/10</f>
        <v>15.817933333333334</v>
      </c>
      <c r="D11" s="12">
        <f>C11*1.2</f>
        <v>18.98152</v>
      </c>
      <c r="E11" s="13"/>
      <c r="F11" s="13"/>
      <c r="G11" s="41" t="s">
        <v>52</v>
      </c>
      <c r="H11" s="44">
        <f>(($H$33-$H$34)+23.82)/10</f>
        <v>7.2366952380952387</v>
      </c>
      <c r="I11" s="12">
        <f>H11*1.2</f>
        <v>8.6840342857142865</v>
      </c>
    </row>
    <row r="12" spans="2:9" x14ac:dyDescent="0.25">
      <c r="B12" s="41" t="s">
        <v>46</v>
      </c>
      <c r="C12" s="44">
        <f>((($C$33-$C$34)*1.1)+26.46)/10</f>
        <v>15.023933333333336</v>
      </c>
      <c r="D12" s="12">
        <f>C12*1.2</f>
        <v>18.028720000000003</v>
      </c>
      <c r="E12" s="13"/>
      <c r="F12" s="13"/>
      <c r="G12" s="41" t="s">
        <v>47</v>
      </c>
      <c r="H12" s="44">
        <f>(($H$33-$H$34)+15.88)/10</f>
        <v>6.4426952380952383</v>
      </c>
      <c r="I12" s="12">
        <f>H12*1.2</f>
        <v>7.7312342857142857</v>
      </c>
    </row>
    <row r="13" spans="2:9" x14ac:dyDescent="0.25">
      <c r="B13" s="41" t="s">
        <v>53</v>
      </c>
      <c r="C13" s="44">
        <f>((($C$33-$C$34)*1.1)+29.11)/10</f>
        <v>15.288933333333336</v>
      </c>
      <c r="D13" s="12">
        <f t="shared" ref="D13" si="0">C13*1.2</f>
        <v>18.346720000000001</v>
      </c>
      <c r="E13" s="13"/>
      <c r="F13" s="13"/>
      <c r="G13" s="41" t="s">
        <v>50</v>
      </c>
      <c r="H13" s="44">
        <f>(($H$33-$H$34)+18.53)/10</f>
        <v>6.7076952380952379</v>
      </c>
      <c r="I13" s="12">
        <f t="shared" ref="I13" si="1">H13*1.2</f>
        <v>8.0492342857142845</v>
      </c>
    </row>
    <row r="14" spans="2:9" x14ac:dyDescent="0.25">
      <c r="B14" s="78"/>
      <c r="C14" s="78"/>
      <c r="D14" s="78"/>
      <c r="E14" s="78"/>
      <c r="F14" s="78"/>
      <c r="G14" s="78"/>
      <c r="H14" s="78"/>
      <c r="I14" s="78"/>
    </row>
    <row r="15" spans="2:9" x14ac:dyDescent="0.25">
      <c r="B15" s="41" t="s">
        <v>33</v>
      </c>
      <c r="C15" s="36">
        <v>5</v>
      </c>
      <c r="D15" s="12">
        <f t="shared" ref="D15" si="2">C15*1.2</f>
        <v>6</v>
      </c>
      <c r="E15" s="38"/>
      <c r="F15" s="38"/>
      <c r="G15" s="41" t="s">
        <v>33</v>
      </c>
      <c r="H15" s="36">
        <f>C15</f>
        <v>5</v>
      </c>
      <c r="I15" s="12">
        <f t="shared" ref="I15" si="3">H15*1.2</f>
        <v>6</v>
      </c>
    </row>
    <row r="16" spans="2:9" x14ac:dyDescent="0.25">
      <c r="B16" s="42" t="s">
        <v>36</v>
      </c>
      <c r="C16" s="79" t="s">
        <v>67</v>
      </c>
      <c r="D16" s="80"/>
      <c r="E16" s="38"/>
      <c r="F16" s="38"/>
      <c r="G16" s="42" t="str">
        <f>B16</f>
        <v>Gratis Energie</v>
      </c>
      <c r="H16" s="79" t="s">
        <v>67</v>
      </c>
      <c r="I16" s="80"/>
    </row>
    <row r="17" spans="2:10" ht="15.75" thickBot="1" x14ac:dyDescent="0.3"/>
    <row r="18" spans="2:10" ht="15.75" thickBot="1" x14ac:dyDescent="0.3">
      <c r="B18" s="81" t="s">
        <v>93</v>
      </c>
      <c r="C18" s="82"/>
      <c r="D18" s="83"/>
      <c r="G18" s="81" t="s">
        <v>92</v>
      </c>
      <c r="H18" s="82"/>
      <c r="I18" s="83"/>
    </row>
    <row r="19" spans="2:10" x14ac:dyDescent="0.25">
      <c r="B19" s="41" t="s">
        <v>48</v>
      </c>
      <c r="C19" s="68" t="s">
        <v>84</v>
      </c>
      <c r="D19" s="68"/>
      <c r="E19" s="1"/>
      <c r="F19" s="1"/>
      <c r="G19" s="41" t="s">
        <v>51</v>
      </c>
      <c r="H19" s="69" t="s">
        <v>88</v>
      </c>
      <c r="I19" s="70"/>
    </row>
    <row r="20" spans="2:10" x14ac:dyDescent="0.25">
      <c r="B20" s="41" t="s">
        <v>49</v>
      </c>
      <c r="C20" s="69" t="s">
        <v>85</v>
      </c>
      <c r="D20" s="70"/>
      <c r="E20" s="1"/>
      <c r="F20" s="1"/>
      <c r="G20" s="41" t="s">
        <v>52</v>
      </c>
      <c r="H20" s="69" t="s">
        <v>89</v>
      </c>
      <c r="I20" s="70"/>
    </row>
    <row r="21" spans="2:10" x14ac:dyDescent="0.25">
      <c r="B21" s="41" t="s">
        <v>46</v>
      </c>
      <c r="C21" s="84" t="s">
        <v>86</v>
      </c>
      <c r="D21" s="85"/>
      <c r="E21" s="1"/>
      <c r="F21" s="1"/>
      <c r="G21" s="41" t="s">
        <v>47</v>
      </c>
      <c r="H21" s="84" t="s">
        <v>90</v>
      </c>
      <c r="I21" s="85"/>
      <c r="J21"/>
    </row>
    <row r="22" spans="2:10" x14ac:dyDescent="0.25">
      <c r="B22" s="41" t="s">
        <v>53</v>
      </c>
      <c r="C22" s="68" t="s">
        <v>87</v>
      </c>
      <c r="D22" s="68"/>
      <c r="E22" s="1"/>
      <c r="F22" s="1"/>
      <c r="G22" s="41" t="s">
        <v>50</v>
      </c>
      <c r="H22" s="69" t="s">
        <v>91</v>
      </c>
      <c r="I22" s="70"/>
    </row>
    <row r="23" spans="2:10" x14ac:dyDescent="0.25">
      <c r="B23" s="39"/>
      <c r="C23" s="40"/>
      <c r="D23" s="40"/>
      <c r="E23" s="1"/>
      <c r="F23" s="1"/>
      <c r="G23" s="39"/>
      <c r="H23" s="40"/>
      <c r="I23" s="40"/>
    </row>
    <row r="24" spans="2:10" x14ac:dyDescent="0.25">
      <c r="B24" s="34" t="s">
        <v>71</v>
      </c>
      <c r="C24" s="38"/>
      <c r="D24" s="29" t="s">
        <v>18</v>
      </c>
      <c r="E24" s="1"/>
      <c r="F24" s="1"/>
      <c r="G24" s="34" t="s">
        <v>71</v>
      </c>
      <c r="H24" s="38"/>
      <c r="I24" s="29" t="s">
        <v>18</v>
      </c>
    </row>
    <row r="25" spans="2:10" ht="15.75" thickBot="1" x14ac:dyDescent="0.3">
      <c r="B25" s="1"/>
      <c r="C25" s="1"/>
      <c r="D25" s="1"/>
      <c r="E25" s="1"/>
      <c r="F25" s="1"/>
      <c r="G25" s="1"/>
      <c r="H25" s="1"/>
      <c r="I25" s="1"/>
    </row>
    <row r="26" spans="2:10" ht="15.75" thickBot="1" x14ac:dyDescent="0.3">
      <c r="B26" s="86" t="s">
        <v>82</v>
      </c>
      <c r="C26" s="87"/>
      <c r="D26" s="88"/>
      <c r="E26" s="1"/>
      <c r="F26" s="1"/>
      <c r="G26" s="86" t="s">
        <v>83</v>
      </c>
      <c r="H26" s="87"/>
      <c r="I26" s="88"/>
    </row>
    <row r="27" spans="2:10" x14ac:dyDescent="0.25">
      <c r="B27" s="15" t="s">
        <v>9</v>
      </c>
      <c r="C27" s="89" t="s">
        <v>16</v>
      </c>
      <c r="D27" s="89"/>
      <c r="E27" s="1"/>
      <c r="F27" s="1"/>
      <c r="G27" s="15" t="s">
        <v>9</v>
      </c>
      <c r="H27" s="90" t="s">
        <v>21</v>
      </c>
      <c r="I27" s="91"/>
    </row>
    <row r="28" spans="2:10" x14ac:dyDescent="0.25">
      <c r="B28" s="16" t="s">
        <v>6</v>
      </c>
      <c r="C28" s="92" t="s">
        <v>17</v>
      </c>
      <c r="D28" s="92"/>
      <c r="E28" s="1"/>
      <c r="F28" s="1"/>
      <c r="G28" s="16" t="s">
        <v>6</v>
      </c>
      <c r="H28" s="93" t="s">
        <v>17</v>
      </c>
      <c r="I28" s="94"/>
    </row>
    <row r="29" spans="2:10" x14ac:dyDescent="0.25">
      <c r="B29" s="16" t="s">
        <v>0</v>
      </c>
      <c r="C29" s="92" t="str">
        <f ca="1">B8</f>
        <v>August 2026</v>
      </c>
      <c r="D29" s="92"/>
      <c r="E29" s="1"/>
      <c r="F29" s="1"/>
      <c r="G29" s="16" t="s">
        <v>0</v>
      </c>
      <c r="H29" s="93" t="str">
        <f ca="1">G8</f>
        <v>August 2026</v>
      </c>
      <c r="I29" s="94"/>
    </row>
    <row r="30" spans="2:10" x14ac:dyDescent="0.25">
      <c r="B30" s="17" t="s">
        <v>1</v>
      </c>
      <c r="C30" s="98" t="s">
        <v>20</v>
      </c>
      <c r="D30" s="98"/>
      <c r="E30" s="1"/>
      <c r="F30" s="1"/>
      <c r="G30" s="17" t="s">
        <v>1</v>
      </c>
      <c r="H30" s="99" t="s">
        <v>15</v>
      </c>
      <c r="I30" s="100"/>
    </row>
    <row r="31" spans="2:10" x14ac:dyDescent="0.25">
      <c r="B31" s="17" t="s">
        <v>14</v>
      </c>
      <c r="C31" s="101" t="s">
        <v>7</v>
      </c>
      <c r="D31" s="101"/>
      <c r="E31" s="1"/>
      <c r="F31" s="1"/>
      <c r="G31" s="17" t="s">
        <v>14</v>
      </c>
      <c r="H31" s="102" t="s">
        <v>10</v>
      </c>
      <c r="I31" s="103"/>
    </row>
    <row r="32" spans="2:10" ht="15.75" thickBot="1" x14ac:dyDescent="0.3">
      <c r="B32" s="2"/>
      <c r="C32" s="3"/>
      <c r="D32" s="3"/>
      <c r="E32" s="1"/>
      <c r="F32" s="1"/>
      <c r="G32" s="2"/>
      <c r="H32" s="3"/>
      <c r="I32" s="3"/>
    </row>
    <row r="33" spans="2:9" ht="15.75" thickBot="1" x14ac:dyDescent="0.3">
      <c r="B33" s="9" t="s">
        <v>8</v>
      </c>
      <c r="C33" s="11">
        <f>AVERAGE(D44:D64)</f>
        <v>112.52666666666667</v>
      </c>
      <c r="D33" s="10" t="s">
        <v>5</v>
      </c>
      <c r="E33" s="1"/>
      <c r="F33" s="1"/>
      <c r="G33" s="9" t="s">
        <v>8</v>
      </c>
      <c r="H33" s="11">
        <f>I37</f>
        <v>48.546952380952384</v>
      </c>
      <c r="I33" s="10" t="s">
        <v>5</v>
      </c>
    </row>
    <row r="34" spans="2:9" ht="15.75" thickBot="1" x14ac:dyDescent="0.3">
      <c r="B34" s="20" t="s">
        <v>19</v>
      </c>
      <c r="C34" s="21"/>
      <c r="D34" s="22" t="s">
        <v>5</v>
      </c>
      <c r="E34" s="1"/>
      <c r="F34" s="1"/>
      <c r="G34" s="20" t="s">
        <v>19</v>
      </c>
      <c r="H34" s="21"/>
      <c r="I34" s="22" t="s">
        <v>5</v>
      </c>
    </row>
    <row r="35" spans="2:9" x14ac:dyDescent="0.25">
      <c r="B35" s="58"/>
      <c r="C35" s="59"/>
      <c r="D35" s="58"/>
    </row>
    <row r="36" spans="2:9" x14ac:dyDescent="0.25">
      <c r="G36" s="53" t="s">
        <v>2</v>
      </c>
      <c r="H36" s="54" t="s">
        <v>3</v>
      </c>
      <c r="I36" s="55" t="s">
        <v>4</v>
      </c>
    </row>
    <row r="37" spans="2:9" x14ac:dyDescent="0.25">
      <c r="G37" s="95" t="str">
        <f ca="1">"1st Front Month - "&amp;G8</f>
        <v>1st Front Month - August 2026</v>
      </c>
      <c r="H37" s="96"/>
      <c r="I37" s="56">
        <f>AVERAGE(I44:I64)</f>
        <v>48.546952380952384</v>
      </c>
    </row>
    <row r="40" spans="2:9" x14ac:dyDescent="0.25">
      <c r="G40" s="97" t="str">
        <f ca="1">"**Einmalrabatt gültig ausschliesslich für den Monat "&amp;MID(CELL("dateiname",A4),FIND("]",CELL("dateiname",A4))+1,255)</f>
        <v>**Einmalrabatt gültig ausschliesslich für den Monat August 2026</v>
      </c>
      <c r="H40" s="97"/>
      <c r="I40" s="97"/>
    </row>
    <row r="43" spans="2:9" x14ac:dyDescent="0.25">
      <c r="B43" s="60" t="s">
        <v>30</v>
      </c>
      <c r="C43" s="61" t="s">
        <v>3</v>
      </c>
      <c r="D43" s="62" t="s">
        <v>29</v>
      </c>
      <c r="G43" s="60" t="s">
        <v>31</v>
      </c>
      <c r="H43" s="63" t="s">
        <v>3</v>
      </c>
      <c r="I43" s="62" t="s">
        <v>29</v>
      </c>
    </row>
    <row r="44" spans="2:9" x14ac:dyDescent="0.25">
      <c r="B44" s="66" t="s">
        <v>116</v>
      </c>
      <c r="C44" s="27">
        <v>46195</v>
      </c>
      <c r="D44" s="67">
        <v>100.55</v>
      </c>
      <c r="G44" s="27" t="s">
        <v>115</v>
      </c>
      <c r="H44" s="27">
        <v>46195</v>
      </c>
      <c r="I44" s="25">
        <v>43.509</v>
      </c>
    </row>
    <row r="45" spans="2:9" x14ac:dyDescent="0.25">
      <c r="B45" s="66" t="s">
        <v>116</v>
      </c>
      <c r="C45" s="27">
        <v>46196</v>
      </c>
      <c r="D45" s="67">
        <v>104.98</v>
      </c>
      <c r="G45" s="27" t="s">
        <v>115</v>
      </c>
      <c r="H45" s="27">
        <v>46196</v>
      </c>
      <c r="I45" s="25">
        <v>43.576000000000001</v>
      </c>
    </row>
    <row r="46" spans="2:9" x14ac:dyDescent="0.25">
      <c r="B46" s="66" t="s">
        <v>116</v>
      </c>
      <c r="C46" s="27">
        <v>46197</v>
      </c>
      <c r="D46" s="67">
        <v>100.69</v>
      </c>
      <c r="G46" s="27" t="s">
        <v>115</v>
      </c>
      <c r="H46" s="27">
        <v>46197</v>
      </c>
      <c r="I46" s="25">
        <v>42.44</v>
      </c>
    </row>
    <row r="47" spans="2:9" x14ac:dyDescent="0.25">
      <c r="B47" s="66" t="s">
        <v>116</v>
      </c>
      <c r="C47" s="27">
        <v>46198</v>
      </c>
      <c r="D47" s="67">
        <v>99.22</v>
      </c>
      <c r="G47" s="27" t="s">
        <v>115</v>
      </c>
      <c r="H47" s="27">
        <v>46198</v>
      </c>
      <c r="I47" s="25">
        <v>41.780999999999999</v>
      </c>
    </row>
    <row r="48" spans="2:9" x14ac:dyDescent="0.25">
      <c r="B48" s="66" t="s">
        <v>116</v>
      </c>
      <c r="C48" s="27">
        <v>46199</v>
      </c>
      <c r="D48" s="67">
        <v>101.01</v>
      </c>
      <c r="G48" s="27" t="s">
        <v>115</v>
      </c>
      <c r="H48" s="27">
        <v>46199</v>
      </c>
      <c r="I48" s="25">
        <v>42.25</v>
      </c>
    </row>
    <row r="49" spans="2:10" x14ac:dyDescent="0.25">
      <c r="B49" s="66" t="s">
        <v>116</v>
      </c>
      <c r="C49" s="27">
        <v>46202</v>
      </c>
      <c r="D49" s="67">
        <v>104.96</v>
      </c>
      <c r="G49" s="27" t="s">
        <v>115</v>
      </c>
      <c r="H49" s="27">
        <v>46202</v>
      </c>
      <c r="I49" s="25">
        <v>44.076999999999998</v>
      </c>
    </row>
    <row r="50" spans="2:10" x14ac:dyDescent="0.25">
      <c r="B50" s="66" t="s">
        <v>116</v>
      </c>
      <c r="C50" s="27">
        <v>46203</v>
      </c>
      <c r="D50" s="67">
        <v>106.94</v>
      </c>
      <c r="G50" s="27" t="s">
        <v>115</v>
      </c>
      <c r="H50" s="27">
        <v>46203</v>
      </c>
      <c r="I50" s="25">
        <v>44.91</v>
      </c>
    </row>
    <row r="51" spans="2:10" x14ac:dyDescent="0.25">
      <c r="B51" s="66" t="s">
        <v>116</v>
      </c>
      <c r="C51" s="27">
        <v>46204</v>
      </c>
      <c r="D51" s="67">
        <v>104.08</v>
      </c>
      <c r="G51" s="27" t="s">
        <v>115</v>
      </c>
      <c r="H51" s="27">
        <v>46204</v>
      </c>
      <c r="I51" s="25">
        <v>44.222999999999999</v>
      </c>
    </row>
    <row r="52" spans="2:10" x14ac:dyDescent="0.25">
      <c r="B52" s="66" t="s">
        <v>116</v>
      </c>
      <c r="C52" s="27">
        <v>46205</v>
      </c>
      <c r="D52" s="67">
        <v>106.61</v>
      </c>
      <c r="G52" s="27" t="s">
        <v>115</v>
      </c>
      <c r="H52" s="27">
        <v>46205</v>
      </c>
      <c r="I52" s="25">
        <v>45.295000000000002</v>
      </c>
    </row>
    <row r="53" spans="2:10" x14ac:dyDescent="0.25">
      <c r="B53" s="66" t="s">
        <v>116</v>
      </c>
      <c r="C53" s="27">
        <v>46206</v>
      </c>
      <c r="D53" s="67">
        <v>110.57</v>
      </c>
      <c r="G53" s="27" t="s">
        <v>115</v>
      </c>
      <c r="H53" s="27">
        <v>46206</v>
      </c>
      <c r="I53" s="25">
        <v>46.326999999999998</v>
      </c>
    </row>
    <row r="54" spans="2:10" x14ac:dyDescent="0.25">
      <c r="B54" s="66" t="s">
        <v>116</v>
      </c>
      <c r="C54" s="27">
        <v>46209</v>
      </c>
      <c r="D54" s="67">
        <v>109.02</v>
      </c>
      <c r="G54" s="27" t="s">
        <v>115</v>
      </c>
      <c r="H54" s="27">
        <v>46209</v>
      </c>
      <c r="I54" s="25">
        <v>45.429000000000002</v>
      </c>
    </row>
    <row r="55" spans="2:10" x14ac:dyDescent="0.25">
      <c r="B55" s="66" t="s">
        <v>116</v>
      </c>
      <c r="C55" s="27">
        <v>46210</v>
      </c>
      <c r="D55" s="67">
        <v>113</v>
      </c>
      <c r="G55" s="27" t="s">
        <v>115</v>
      </c>
      <c r="H55" s="27">
        <v>46210</v>
      </c>
      <c r="I55" s="25">
        <v>47.822000000000003</v>
      </c>
    </row>
    <row r="56" spans="2:10" x14ac:dyDescent="0.25">
      <c r="B56" s="66" t="s">
        <v>116</v>
      </c>
      <c r="C56" s="27">
        <v>46211</v>
      </c>
      <c r="D56" s="67">
        <v>114.96</v>
      </c>
      <c r="G56" s="27" t="s">
        <v>115</v>
      </c>
      <c r="H56" s="27">
        <v>46211</v>
      </c>
      <c r="I56" s="25">
        <v>50.338000000000001</v>
      </c>
    </row>
    <row r="57" spans="2:10" x14ac:dyDescent="0.25">
      <c r="B57" s="66" t="s">
        <v>116</v>
      </c>
      <c r="C57" s="27">
        <v>46212</v>
      </c>
      <c r="D57" s="67">
        <v>115.11</v>
      </c>
      <c r="G57" s="27" t="s">
        <v>115</v>
      </c>
      <c r="H57" s="27">
        <v>46212</v>
      </c>
      <c r="I57" s="25">
        <v>51.139000000000003</v>
      </c>
    </row>
    <row r="58" spans="2:10" x14ac:dyDescent="0.25">
      <c r="B58" s="66" t="s">
        <v>116</v>
      </c>
      <c r="C58" s="27">
        <v>46213</v>
      </c>
      <c r="D58" s="67">
        <v>115.12</v>
      </c>
      <c r="G58" s="27" t="s">
        <v>115</v>
      </c>
      <c r="H58" s="27">
        <v>46213</v>
      </c>
      <c r="I58" s="25">
        <v>49.835000000000001</v>
      </c>
    </row>
    <row r="59" spans="2:10" x14ac:dyDescent="0.25">
      <c r="B59" s="66" t="s">
        <v>116</v>
      </c>
      <c r="C59" s="27">
        <v>46216</v>
      </c>
      <c r="D59" s="67">
        <v>121.78</v>
      </c>
      <c r="G59" s="27" t="s">
        <v>115</v>
      </c>
      <c r="H59" s="27">
        <v>46216</v>
      </c>
      <c r="I59" s="25">
        <v>52.345999999999997</v>
      </c>
    </row>
    <row r="60" spans="2:10" x14ac:dyDescent="0.25">
      <c r="B60" s="66" t="s">
        <v>116</v>
      </c>
      <c r="C60" s="27">
        <v>46217</v>
      </c>
      <c r="D60" s="67">
        <v>122.95</v>
      </c>
      <c r="G60" s="27" t="s">
        <v>115</v>
      </c>
      <c r="H60" s="27">
        <v>46217</v>
      </c>
      <c r="I60" s="25">
        <v>54.26400000000001</v>
      </c>
    </row>
    <row r="61" spans="2:10" x14ac:dyDescent="0.25">
      <c r="B61" s="66" t="s">
        <v>116</v>
      </c>
      <c r="C61" s="27">
        <v>46218</v>
      </c>
      <c r="D61" s="67">
        <v>124.54</v>
      </c>
      <c r="G61" s="27" t="s">
        <v>115</v>
      </c>
      <c r="H61" s="27">
        <v>46218</v>
      </c>
      <c r="I61" s="25">
        <v>55.536000000000001</v>
      </c>
    </row>
    <row r="62" spans="2:10" x14ac:dyDescent="0.25">
      <c r="B62" s="66" t="s">
        <v>116</v>
      </c>
      <c r="C62" s="27">
        <v>46219</v>
      </c>
      <c r="D62" s="67">
        <v>125.73</v>
      </c>
      <c r="G62" s="27" t="s">
        <v>115</v>
      </c>
      <c r="H62" s="27">
        <v>46219</v>
      </c>
      <c r="I62" s="25">
        <v>55.914999999999999</v>
      </c>
    </row>
    <row r="63" spans="2:10" x14ac:dyDescent="0.25">
      <c r="B63" s="66" t="s">
        <v>116</v>
      </c>
      <c r="C63" s="27">
        <v>46220</v>
      </c>
      <c r="D63" s="67">
        <v>128.72</v>
      </c>
      <c r="G63" s="27" t="s">
        <v>115</v>
      </c>
      <c r="H63" s="27">
        <v>46220</v>
      </c>
      <c r="I63" s="25">
        <v>58.576000000000001</v>
      </c>
    </row>
    <row r="64" spans="2:10" x14ac:dyDescent="0.25">
      <c r="B64" s="66" t="s">
        <v>116</v>
      </c>
      <c r="C64" s="27">
        <v>46223</v>
      </c>
      <c r="D64" s="67">
        <v>132.52000000000001</v>
      </c>
      <c r="G64" s="27" t="s">
        <v>117</v>
      </c>
      <c r="H64" s="27">
        <v>46223</v>
      </c>
      <c r="I64" s="25">
        <v>59.898000000000003</v>
      </c>
      <c r="J64" s="1" t="s">
        <v>32</v>
      </c>
    </row>
    <row r="65" spans="7:10" x14ac:dyDescent="0.25">
      <c r="G65" s="57" t="s">
        <v>32</v>
      </c>
      <c r="J65" s="1" t="s">
        <v>32</v>
      </c>
    </row>
    <row r="66" spans="7:10" x14ac:dyDescent="0.25">
      <c r="G66" s="57" t="s">
        <v>32</v>
      </c>
      <c r="I66" s="57" t="s">
        <v>32</v>
      </c>
      <c r="J66" s="1" t="s">
        <v>32</v>
      </c>
    </row>
    <row r="67" spans="7:10" x14ac:dyDescent="0.25">
      <c r="G67" s="57" t="s">
        <v>32</v>
      </c>
      <c r="I67" s="57" t="s">
        <v>32</v>
      </c>
      <c r="J67" s="1" t="s">
        <v>32</v>
      </c>
    </row>
    <row r="68" spans="7:10" x14ac:dyDescent="0.25">
      <c r="G68" s="57" t="s">
        <v>32</v>
      </c>
      <c r="J68" s="1" t="s">
        <v>32</v>
      </c>
    </row>
    <row r="69" spans="7:10" x14ac:dyDescent="0.25">
      <c r="G69" s="57" t="s">
        <v>32</v>
      </c>
      <c r="J69" s="1" t="s">
        <v>32</v>
      </c>
    </row>
    <row r="70" spans="7:10" x14ac:dyDescent="0.25">
      <c r="G70" s="57" t="s">
        <v>32</v>
      </c>
      <c r="H70" s="57" t="s">
        <v>32</v>
      </c>
      <c r="I70" s="57" t="s">
        <v>32</v>
      </c>
      <c r="J70" s="1" t="s">
        <v>32</v>
      </c>
    </row>
  </sheetData>
  <mergeCells count="33">
    <mergeCell ref="G37:H37"/>
    <mergeCell ref="G40:I40"/>
    <mergeCell ref="C29:D29"/>
    <mergeCell ref="H29:I29"/>
    <mergeCell ref="C30:D30"/>
    <mergeCell ref="H30:I30"/>
    <mergeCell ref="C31:D31"/>
    <mergeCell ref="H31:I31"/>
    <mergeCell ref="B26:D26"/>
    <mergeCell ref="G26:I26"/>
    <mergeCell ref="C27:D27"/>
    <mergeCell ref="H27:I27"/>
    <mergeCell ref="C28:D28"/>
    <mergeCell ref="H28:I28"/>
    <mergeCell ref="C20:D20"/>
    <mergeCell ref="H20:I20"/>
    <mergeCell ref="C21:D21"/>
    <mergeCell ref="H21:I21"/>
    <mergeCell ref="C22:D22"/>
    <mergeCell ref="H22:I22"/>
    <mergeCell ref="C19:D19"/>
    <mergeCell ref="H19:I19"/>
    <mergeCell ref="B4:B5"/>
    <mergeCell ref="G4:G5"/>
    <mergeCell ref="B7:D7"/>
    <mergeCell ref="G7:I7"/>
    <mergeCell ref="B8:D8"/>
    <mergeCell ref="G8:I8"/>
    <mergeCell ref="B14:I14"/>
    <mergeCell ref="C16:D16"/>
    <mergeCell ref="H16:I16"/>
    <mergeCell ref="B18:D18"/>
    <mergeCell ref="G18:I18"/>
  </mergeCells>
  <phoneticPr fontId="17" type="noConversion"/>
  <hyperlinks>
    <hyperlink ref="C31:D31" r:id="rId1" display="EEX" xr:uid="{B9133E1F-D7E1-44D3-A51F-F4D75839B273}"/>
    <hyperlink ref="B24" r:id="rId2" xr:uid="{935995DF-B09D-485A-A8BC-1CC7C597780B}"/>
    <hyperlink ref="G24" r:id="rId3" xr:uid="{148D150C-0151-4CC7-8FE1-169CED5E3DDA}"/>
    <hyperlink ref="H31:I31" r:id="rId4" display="CEGH" xr:uid="{9FC943C8-FF23-499A-ABAE-C530B5D00318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8F261-6573-4895-9BD9-7EA264169D99}">
  <sheetPr>
    <tabColor theme="8" tint="0.79998168889431442"/>
  </sheetPr>
  <dimension ref="B1:J74"/>
  <sheetViews>
    <sheetView topLeftCell="E1" zoomScaleNormal="100" workbookViewId="0">
      <selection activeCell="D15" sqref="D15"/>
    </sheetView>
  </sheetViews>
  <sheetFormatPr baseColWidth="10" defaultColWidth="11.42578125" defaultRowHeight="15" x14ac:dyDescent="0.25"/>
  <cols>
    <col min="1" max="1" width="5.7109375" style="1" customWidth="1"/>
    <col min="2" max="2" width="38.7109375" style="1" bestFit="1" customWidth="1"/>
    <col min="3" max="4" width="16.5703125" style="1" customWidth="1"/>
    <col min="5" max="6" width="5.7109375" style="1" customWidth="1"/>
    <col min="7" max="7" width="38.7109375" style="1" bestFit="1" customWidth="1"/>
    <col min="8" max="9" width="16.5703125" style="1" customWidth="1"/>
    <col min="10" max="10" width="7.7109375" style="1" customWidth="1"/>
    <col min="11" max="16384" width="11.42578125" style="1"/>
  </cols>
  <sheetData>
    <row r="1" spans="2:9" ht="15" customHeight="1" x14ac:dyDescent="0.25"/>
    <row r="2" spans="2:9" ht="15" customHeight="1" x14ac:dyDescent="0.25"/>
    <row r="3" spans="2:9" ht="15" customHeight="1" x14ac:dyDescent="0.25"/>
    <row r="4" spans="2:9" ht="15" customHeight="1" x14ac:dyDescent="0.25">
      <c r="B4" s="104" t="s">
        <v>39</v>
      </c>
      <c r="C4" s="43"/>
      <c r="D4" s="43"/>
      <c r="E4" s="43"/>
      <c r="F4" s="43"/>
      <c r="G4" s="104" t="s">
        <v>40</v>
      </c>
    </row>
    <row r="5" spans="2:9" ht="15" customHeight="1" x14ac:dyDescent="0.25">
      <c r="B5" s="104"/>
      <c r="C5" s="43"/>
      <c r="D5" s="43"/>
      <c r="E5" s="43"/>
      <c r="F5" s="43"/>
      <c r="G5" s="104"/>
    </row>
    <row r="6" spans="2:9" ht="15.75" thickBot="1" x14ac:dyDescent="0.3"/>
    <row r="7" spans="2:9" x14ac:dyDescent="0.25">
      <c r="B7" s="105" t="s">
        <v>22</v>
      </c>
      <c r="C7" s="106"/>
      <c r="D7" s="107"/>
      <c r="G7" s="105" t="s">
        <v>24</v>
      </c>
      <c r="H7" s="106"/>
      <c r="I7" s="107"/>
    </row>
    <row r="8" spans="2:9" ht="15.75" thickBot="1" x14ac:dyDescent="0.3">
      <c r="B8" s="108" t="str">
        <f ca="1">MID(CELL("dateiname",A1),FIND("]",CELL("dateiname",A1))+1,255)</f>
        <v>November 2025</v>
      </c>
      <c r="C8" s="109"/>
      <c r="D8" s="110"/>
      <c r="G8" s="108" t="str">
        <f ca="1">MID(CELL("dateiname",F1),FIND("]",CELL("dateiname",F1))+1,255)</f>
        <v>November 2025</v>
      </c>
      <c r="H8" s="109"/>
      <c r="I8" s="110"/>
    </row>
    <row r="9" spans="2:9" x14ac:dyDescent="0.25">
      <c r="B9" s="18" t="s">
        <v>13</v>
      </c>
      <c r="C9" s="19" t="s">
        <v>11</v>
      </c>
      <c r="D9" s="19" t="s">
        <v>12</v>
      </c>
      <c r="G9" s="14" t="s">
        <v>13</v>
      </c>
      <c r="H9" s="8" t="s">
        <v>11</v>
      </c>
      <c r="I9" s="8" t="s">
        <v>12</v>
      </c>
    </row>
    <row r="10" spans="2:9" x14ac:dyDescent="0.25">
      <c r="B10" s="41" t="s">
        <v>48</v>
      </c>
      <c r="C10" s="44">
        <f>((($C$33-$C$34)*1.1)+30.54)/10</f>
        <v>15.26557142857143</v>
      </c>
      <c r="D10" s="12">
        <f>C10*1.2</f>
        <v>18.318685714285717</v>
      </c>
      <c r="E10" s="13"/>
      <c r="F10" s="13"/>
      <c r="G10" s="45" t="s">
        <v>51</v>
      </c>
      <c r="H10" s="44">
        <f>(($H$33-$H$34)+20.36)/10</f>
        <v>5.4445428571428574</v>
      </c>
      <c r="I10" s="12">
        <f>H10*1.2</f>
        <v>6.5334514285714285</v>
      </c>
    </row>
    <row r="11" spans="2:9" x14ac:dyDescent="0.25">
      <c r="B11" s="41" t="s">
        <v>49</v>
      </c>
      <c r="C11" s="44">
        <f>((($C$33-$C$34)*1.1)+33.09)/10</f>
        <v>15.520571428571429</v>
      </c>
      <c r="D11" s="12">
        <f>C11*1.2</f>
        <v>18.624685714285715</v>
      </c>
      <c r="E11" s="13"/>
      <c r="F11" s="13"/>
      <c r="G11" s="41" t="s">
        <v>52</v>
      </c>
      <c r="H11" s="44">
        <f>(($H$33-$H$34)+22.91)/10</f>
        <v>5.6995428571428572</v>
      </c>
      <c r="I11" s="12">
        <f>H11*1.2</f>
        <v>6.8394514285714285</v>
      </c>
    </row>
    <row r="12" spans="2:9" x14ac:dyDescent="0.25">
      <c r="B12" s="41" t="s">
        <v>46</v>
      </c>
      <c r="C12" s="44">
        <f>((($C$33-$C$34)*1.1)+25.45)/10</f>
        <v>14.75657142857143</v>
      </c>
      <c r="D12" s="12">
        <f>C12*1.2</f>
        <v>17.707885714285716</v>
      </c>
      <c r="E12" s="13"/>
      <c r="F12" s="13"/>
      <c r="G12" s="41" t="s">
        <v>47</v>
      </c>
      <c r="H12" s="44">
        <f>(($H$33-$H$34)+15.27)/10</f>
        <v>4.9355428571428579</v>
      </c>
      <c r="I12" s="12">
        <f>H12*1.2</f>
        <v>5.9226514285714291</v>
      </c>
    </row>
    <row r="13" spans="2:9" x14ac:dyDescent="0.25">
      <c r="B13" s="41" t="s">
        <v>53</v>
      </c>
      <c r="C13" s="44">
        <f>((($C$33-$C$34)*1.1)+28)/10</f>
        <v>15.011571428571433</v>
      </c>
      <c r="D13" s="12">
        <f t="shared" ref="D13" si="0">C13*1.2</f>
        <v>18.013885714285717</v>
      </c>
      <c r="E13" s="13"/>
      <c r="F13" s="13"/>
      <c r="G13" s="41" t="s">
        <v>50</v>
      </c>
      <c r="H13" s="44">
        <f>(($H$33-$H$34)+17.82)/10</f>
        <v>5.1905428571428569</v>
      </c>
      <c r="I13" s="12">
        <f t="shared" ref="I13" si="1">H13*1.2</f>
        <v>6.2286514285714283</v>
      </c>
    </row>
    <row r="14" spans="2:9" x14ac:dyDescent="0.25">
      <c r="B14" s="78"/>
      <c r="C14" s="78"/>
      <c r="D14" s="78"/>
      <c r="E14" s="78"/>
      <c r="F14" s="78"/>
      <c r="G14" s="78"/>
      <c r="H14" s="78"/>
      <c r="I14" s="78"/>
    </row>
    <row r="15" spans="2:9" x14ac:dyDescent="0.25">
      <c r="B15" s="41" t="s">
        <v>33</v>
      </c>
      <c r="C15" s="36">
        <v>5</v>
      </c>
      <c r="D15" s="12">
        <f t="shared" ref="D15" si="2">C15*1.2</f>
        <v>6</v>
      </c>
      <c r="E15" s="38"/>
      <c r="F15" s="38"/>
      <c r="G15" s="41" t="s">
        <v>33</v>
      </c>
      <c r="H15" s="36">
        <f>C15</f>
        <v>5</v>
      </c>
      <c r="I15" s="12">
        <f t="shared" ref="I15" si="3">H15*1.2</f>
        <v>6</v>
      </c>
    </row>
    <row r="16" spans="2:9" x14ac:dyDescent="0.25">
      <c r="B16" s="42" t="s">
        <v>36</v>
      </c>
      <c r="C16" s="79" t="s">
        <v>67</v>
      </c>
      <c r="D16" s="80"/>
      <c r="E16" s="38"/>
      <c r="F16" s="38"/>
      <c r="G16" s="42" t="str">
        <f>B16</f>
        <v>Gratis Energie</v>
      </c>
      <c r="H16" s="79" t="s">
        <v>67</v>
      </c>
      <c r="I16" s="80"/>
    </row>
    <row r="17" spans="2:10" ht="15.75" thickBot="1" x14ac:dyDescent="0.3"/>
    <row r="18" spans="2:10" ht="15.75" thickBot="1" x14ac:dyDescent="0.3">
      <c r="B18" s="86" t="s">
        <v>23</v>
      </c>
      <c r="C18" s="87"/>
      <c r="D18" s="88"/>
      <c r="G18" s="86" t="s">
        <v>25</v>
      </c>
      <c r="H18" s="87"/>
      <c r="I18" s="88"/>
    </row>
    <row r="19" spans="2:10" x14ac:dyDescent="0.25">
      <c r="B19" s="41" t="s">
        <v>48</v>
      </c>
      <c r="C19" s="68" t="s">
        <v>59</v>
      </c>
      <c r="D19" s="68"/>
      <c r="G19" s="41" t="s">
        <v>51</v>
      </c>
      <c r="H19" s="69" t="s">
        <v>63</v>
      </c>
      <c r="I19" s="70"/>
    </row>
    <row r="20" spans="2:10" x14ac:dyDescent="0.25">
      <c r="B20" s="41" t="s">
        <v>49</v>
      </c>
      <c r="C20" s="69" t="s">
        <v>60</v>
      </c>
      <c r="D20" s="70"/>
      <c r="G20" s="41" t="s">
        <v>52</v>
      </c>
      <c r="H20" s="69" t="s">
        <v>64</v>
      </c>
      <c r="I20" s="70"/>
    </row>
    <row r="21" spans="2:10" x14ac:dyDescent="0.25">
      <c r="B21" s="41" t="s">
        <v>46</v>
      </c>
      <c r="C21" s="84" t="s">
        <v>61</v>
      </c>
      <c r="D21" s="85"/>
      <c r="G21" s="41" t="s">
        <v>47</v>
      </c>
      <c r="H21" s="84" t="s">
        <v>65</v>
      </c>
      <c r="I21" s="85"/>
      <c r="J21"/>
    </row>
    <row r="22" spans="2:10" x14ac:dyDescent="0.25">
      <c r="B22" s="41" t="s">
        <v>53</v>
      </c>
      <c r="C22" s="68" t="s">
        <v>62</v>
      </c>
      <c r="D22" s="68"/>
      <c r="G22" s="41" t="s">
        <v>50</v>
      </c>
      <c r="H22" s="69" t="s">
        <v>66</v>
      </c>
      <c r="I22" s="70"/>
    </row>
    <row r="23" spans="2:10" x14ac:dyDescent="0.25">
      <c r="B23" s="39"/>
      <c r="C23" s="40"/>
      <c r="D23" s="40"/>
      <c r="G23" s="39"/>
      <c r="H23" s="40"/>
      <c r="I23" s="40"/>
    </row>
    <row r="24" spans="2:10" x14ac:dyDescent="0.25">
      <c r="B24" s="34" t="s">
        <v>71</v>
      </c>
      <c r="C24" s="38"/>
      <c r="D24" s="29" t="s">
        <v>18</v>
      </c>
      <c r="G24" s="34" t="s">
        <v>71</v>
      </c>
      <c r="H24" s="38"/>
      <c r="I24" s="29" t="s">
        <v>18</v>
      </c>
    </row>
    <row r="25" spans="2:10" ht="15.75" thickBot="1" x14ac:dyDescent="0.3"/>
    <row r="26" spans="2:10" ht="15.75" thickBot="1" x14ac:dyDescent="0.3">
      <c r="B26" s="86" t="s">
        <v>26</v>
      </c>
      <c r="C26" s="87"/>
      <c r="D26" s="88"/>
      <c r="G26" s="86" t="s">
        <v>27</v>
      </c>
      <c r="H26" s="87"/>
      <c r="I26" s="88"/>
    </row>
    <row r="27" spans="2:10" x14ac:dyDescent="0.25">
      <c r="B27" s="15" t="s">
        <v>9</v>
      </c>
      <c r="C27" s="89" t="s">
        <v>16</v>
      </c>
      <c r="D27" s="89"/>
      <c r="G27" s="15" t="s">
        <v>9</v>
      </c>
      <c r="H27" s="90" t="s">
        <v>21</v>
      </c>
      <c r="I27" s="91"/>
    </row>
    <row r="28" spans="2:10" x14ac:dyDescent="0.25">
      <c r="B28" s="16" t="s">
        <v>6</v>
      </c>
      <c r="C28" s="92" t="s">
        <v>17</v>
      </c>
      <c r="D28" s="92"/>
      <c r="G28" s="16" t="s">
        <v>6</v>
      </c>
      <c r="H28" s="93" t="s">
        <v>17</v>
      </c>
      <c r="I28" s="94"/>
    </row>
    <row r="29" spans="2:10" x14ac:dyDescent="0.25">
      <c r="B29" s="16" t="s">
        <v>0</v>
      </c>
      <c r="C29" s="92" t="str">
        <f ca="1">B8</f>
        <v>November 2025</v>
      </c>
      <c r="D29" s="92"/>
      <c r="G29" s="16" t="s">
        <v>0</v>
      </c>
      <c r="H29" s="93" t="str">
        <f ca="1">G8</f>
        <v>November 2025</v>
      </c>
      <c r="I29" s="94"/>
    </row>
    <row r="30" spans="2:10" x14ac:dyDescent="0.25">
      <c r="B30" s="17" t="s">
        <v>1</v>
      </c>
      <c r="C30" s="98" t="s">
        <v>20</v>
      </c>
      <c r="D30" s="98"/>
      <c r="G30" s="17" t="s">
        <v>1</v>
      </c>
      <c r="H30" s="99" t="s">
        <v>15</v>
      </c>
      <c r="I30" s="100"/>
    </row>
    <row r="31" spans="2:10" x14ac:dyDescent="0.25">
      <c r="B31" s="17" t="s">
        <v>14</v>
      </c>
      <c r="C31" s="101" t="s">
        <v>7</v>
      </c>
      <c r="D31" s="101"/>
      <c r="G31" s="17" t="s">
        <v>14</v>
      </c>
      <c r="H31" s="102" t="s">
        <v>10</v>
      </c>
      <c r="I31" s="103"/>
    </row>
    <row r="32" spans="2:10" ht="15.75" thickBot="1" x14ac:dyDescent="0.3">
      <c r="B32" s="2"/>
      <c r="C32" s="3"/>
      <c r="D32" s="3"/>
      <c r="G32" s="2"/>
      <c r="H32" s="3"/>
      <c r="I32" s="3"/>
    </row>
    <row r="33" spans="2:9" ht="15.75" thickBot="1" x14ac:dyDescent="0.3">
      <c r="B33" s="9" t="s">
        <v>8</v>
      </c>
      <c r="C33" s="11">
        <f>AVERAGE(D44:D66)</f>
        <v>111.01428571428572</v>
      </c>
      <c r="D33" s="10" t="s">
        <v>5</v>
      </c>
      <c r="G33" s="9" t="s">
        <v>8</v>
      </c>
      <c r="H33" s="11">
        <f>I37</f>
        <v>34.085428571428572</v>
      </c>
      <c r="I33" s="10" t="s">
        <v>5</v>
      </c>
    </row>
    <row r="34" spans="2:9" ht="15.75" thickBot="1" x14ac:dyDescent="0.3">
      <c r="B34" s="20" t="s">
        <v>19</v>
      </c>
      <c r="C34" s="21"/>
      <c r="D34" s="22" t="s">
        <v>5</v>
      </c>
      <c r="G34" s="20" t="s">
        <v>19</v>
      </c>
      <c r="H34" s="21"/>
      <c r="I34" s="22" t="s">
        <v>5</v>
      </c>
    </row>
    <row r="35" spans="2:9" x14ac:dyDescent="0.25">
      <c r="B35" s="2"/>
      <c r="C35" s="4"/>
      <c r="D35" s="2"/>
    </row>
    <row r="36" spans="2:9" x14ac:dyDescent="0.25">
      <c r="G36" s="5" t="s">
        <v>2</v>
      </c>
      <c r="H36" s="6" t="s">
        <v>3</v>
      </c>
      <c r="I36" s="7" t="s">
        <v>4</v>
      </c>
    </row>
    <row r="37" spans="2:9" x14ac:dyDescent="0.25">
      <c r="G37" s="111" t="str">
        <f ca="1">"1st Front Month - "&amp;G8</f>
        <v>1st Front Month - November 2025</v>
      </c>
      <c r="H37" s="112"/>
      <c r="I37" s="35">
        <f>AVERAGE(I44:I66)</f>
        <v>34.085428571428572</v>
      </c>
    </row>
    <row r="40" spans="2:9" x14ac:dyDescent="0.25">
      <c r="G40" s="113" t="str">
        <f ca="1">"**Einmalrabatt gültig ausschliesslich für den Monat "&amp;MID(CELL("dateiname",A4),FIND("]",CELL("dateiname",A4))+1,255)</f>
        <v>**Einmalrabatt gültig ausschliesslich für den Monat November 2025</v>
      </c>
      <c r="H40" s="113"/>
      <c r="I40" s="113"/>
    </row>
    <row r="43" spans="2:9" x14ac:dyDescent="0.25">
      <c r="B43" s="30" t="s">
        <v>30</v>
      </c>
      <c r="C43" s="31" t="s">
        <v>3</v>
      </c>
      <c r="D43" s="32" t="s">
        <v>4</v>
      </c>
      <c r="G43" s="30" t="s">
        <v>31</v>
      </c>
      <c r="H43" s="33" t="s">
        <v>3</v>
      </c>
      <c r="I43" s="32" t="s">
        <v>29</v>
      </c>
    </row>
    <row r="44" spans="2:9" x14ac:dyDescent="0.25">
      <c r="B44" s="23" t="s">
        <v>79</v>
      </c>
      <c r="C44" s="24">
        <v>45922</v>
      </c>
      <c r="D44" s="25">
        <v>109.52</v>
      </c>
      <c r="G44" s="23"/>
      <c r="H44" s="27">
        <v>45922</v>
      </c>
      <c r="I44" s="37">
        <v>34.210999999999999</v>
      </c>
    </row>
    <row r="45" spans="2:9" x14ac:dyDescent="0.25">
      <c r="B45" s="26" t="s">
        <v>79</v>
      </c>
      <c r="C45" s="27">
        <v>45923</v>
      </c>
      <c r="D45" s="28">
        <v>109.7</v>
      </c>
      <c r="G45" s="23"/>
      <c r="H45" s="27">
        <v>45923</v>
      </c>
      <c r="I45" s="37">
        <v>34.470999999999997</v>
      </c>
    </row>
    <row r="46" spans="2:9" x14ac:dyDescent="0.25">
      <c r="B46" s="26" t="s">
        <v>79</v>
      </c>
      <c r="C46" s="27">
        <v>45924</v>
      </c>
      <c r="D46" s="28">
        <v>108.5</v>
      </c>
      <c r="G46" s="23"/>
      <c r="H46" s="27">
        <v>45924</v>
      </c>
      <c r="I46" s="37">
        <v>34.015000000000001</v>
      </c>
    </row>
    <row r="47" spans="2:9" x14ac:dyDescent="0.25">
      <c r="B47" s="26" t="s">
        <v>79</v>
      </c>
      <c r="C47" s="27">
        <v>45925</v>
      </c>
      <c r="D47" s="28">
        <v>109.46</v>
      </c>
      <c r="G47" s="23"/>
      <c r="H47" s="27">
        <v>45925</v>
      </c>
      <c r="I47" s="37">
        <v>34.530999999999999</v>
      </c>
    </row>
    <row r="48" spans="2:9" x14ac:dyDescent="0.25">
      <c r="B48" s="26" t="s">
        <v>79</v>
      </c>
      <c r="C48" s="27">
        <v>45926</v>
      </c>
      <c r="D48" s="28">
        <v>109.78</v>
      </c>
      <c r="G48" s="23"/>
      <c r="H48" s="27">
        <v>45926</v>
      </c>
      <c r="I48" s="37">
        <v>34.686</v>
      </c>
    </row>
    <row r="49" spans="2:9" x14ac:dyDescent="0.25">
      <c r="B49" s="26" t="s">
        <v>79</v>
      </c>
      <c r="C49" s="27">
        <v>45929</v>
      </c>
      <c r="D49" s="28">
        <v>109.95</v>
      </c>
      <c r="G49" s="23"/>
      <c r="H49" s="27">
        <v>45929</v>
      </c>
      <c r="I49" s="37">
        <v>34.148000000000003</v>
      </c>
    </row>
    <row r="50" spans="2:9" x14ac:dyDescent="0.25">
      <c r="B50" s="26" t="s">
        <v>79</v>
      </c>
      <c r="C50" s="27">
        <v>45930</v>
      </c>
      <c r="D50" s="28">
        <v>107.08</v>
      </c>
      <c r="G50" s="23"/>
      <c r="H50" s="27">
        <v>45930</v>
      </c>
      <c r="I50" s="37">
        <v>32.988000000000007</v>
      </c>
    </row>
    <row r="51" spans="2:9" x14ac:dyDescent="0.25">
      <c r="B51" s="26" t="s">
        <v>79</v>
      </c>
      <c r="C51" s="27">
        <v>45931</v>
      </c>
      <c r="D51" s="28">
        <v>107.42</v>
      </c>
      <c r="G51" s="23"/>
      <c r="H51" s="27">
        <v>45931</v>
      </c>
      <c r="I51" s="37">
        <v>33.01</v>
      </c>
    </row>
    <row r="52" spans="2:9" x14ac:dyDescent="0.25">
      <c r="B52" s="26" t="s">
        <v>79</v>
      </c>
      <c r="C52" s="27">
        <v>45932</v>
      </c>
      <c r="D52" s="28">
        <v>106.95</v>
      </c>
      <c r="G52" s="23"/>
      <c r="H52" s="27">
        <v>45932</v>
      </c>
      <c r="I52" s="37">
        <v>33.110999999999997</v>
      </c>
    </row>
    <row r="53" spans="2:9" x14ac:dyDescent="0.25">
      <c r="B53" s="26" t="s">
        <v>79</v>
      </c>
      <c r="C53" s="27">
        <v>45933</v>
      </c>
      <c r="D53" s="28">
        <v>108.58</v>
      </c>
      <c r="G53" s="23"/>
      <c r="H53" s="27">
        <v>45933</v>
      </c>
      <c r="I53" s="37">
        <v>33.152000000000001</v>
      </c>
    </row>
    <row r="54" spans="2:9" x14ac:dyDescent="0.25">
      <c r="B54" s="26" t="s">
        <v>79</v>
      </c>
      <c r="C54" s="27">
        <v>45936</v>
      </c>
      <c r="D54" s="28">
        <v>112.45</v>
      </c>
      <c r="G54" s="23"/>
      <c r="H54" s="27">
        <v>45936</v>
      </c>
      <c r="I54" s="37">
        <v>34.884999999999998</v>
      </c>
    </row>
    <row r="55" spans="2:9" x14ac:dyDescent="0.25">
      <c r="B55" s="26" t="s">
        <v>79</v>
      </c>
      <c r="C55" s="27">
        <v>45937</v>
      </c>
      <c r="D55" s="28">
        <v>112</v>
      </c>
      <c r="G55" s="23"/>
      <c r="H55" s="27">
        <v>45937</v>
      </c>
      <c r="I55" s="37">
        <v>35.055999999999997</v>
      </c>
    </row>
    <row r="56" spans="2:9" x14ac:dyDescent="0.25">
      <c r="B56" s="26" t="s">
        <v>79</v>
      </c>
      <c r="C56" s="27">
        <v>45938</v>
      </c>
      <c r="D56" s="28">
        <v>112.41</v>
      </c>
      <c r="G56" s="23"/>
      <c r="H56" s="27">
        <v>45938</v>
      </c>
      <c r="I56" s="37">
        <v>34.58</v>
      </c>
    </row>
    <row r="57" spans="2:9" x14ac:dyDescent="0.25">
      <c r="B57" s="26" t="s">
        <v>79</v>
      </c>
      <c r="C57" s="27">
        <v>45939</v>
      </c>
      <c r="D57" s="28">
        <v>111.59</v>
      </c>
      <c r="G57" s="23"/>
      <c r="H57" s="27">
        <v>45939</v>
      </c>
      <c r="I57" s="37">
        <v>34.357999999999997</v>
      </c>
    </row>
    <row r="58" spans="2:9" x14ac:dyDescent="0.25">
      <c r="B58" s="26" t="s">
        <v>79</v>
      </c>
      <c r="C58" s="27">
        <v>45940</v>
      </c>
      <c r="D58" s="28">
        <v>111.35</v>
      </c>
      <c r="G58" s="23"/>
      <c r="H58" s="27">
        <v>45940</v>
      </c>
      <c r="I58" s="37">
        <v>34.220999999999997</v>
      </c>
    </row>
    <row r="59" spans="2:9" x14ac:dyDescent="0.25">
      <c r="B59" s="26" t="s">
        <v>79</v>
      </c>
      <c r="C59" s="27">
        <v>45943</v>
      </c>
      <c r="D59" s="28">
        <v>111.27</v>
      </c>
      <c r="G59" s="23"/>
      <c r="H59" s="27">
        <v>45943</v>
      </c>
      <c r="I59" s="37">
        <v>33.598000000000006</v>
      </c>
    </row>
    <row r="60" spans="2:9" x14ac:dyDescent="0.25">
      <c r="B60" s="26" t="s">
        <v>79</v>
      </c>
      <c r="C60" s="27">
        <v>45944</v>
      </c>
      <c r="D60" s="28">
        <v>112.92</v>
      </c>
      <c r="G60" s="23" t="s">
        <v>32</v>
      </c>
      <c r="H60" s="27">
        <v>45944</v>
      </c>
      <c r="I60" s="37">
        <v>33.908000000000001</v>
      </c>
    </row>
    <row r="61" spans="2:9" x14ac:dyDescent="0.25">
      <c r="B61" s="26" t="s">
        <v>79</v>
      </c>
      <c r="C61" s="27">
        <v>45945</v>
      </c>
      <c r="D61" s="28">
        <v>113.4</v>
      </c>
      <c r="G61" s="23" t="s">
        <v>32</v>
      </c>
      <c r="H61" s="27">
        <v>45945</v>
      </c>
      <c r="I61" s="37">
        <v>33.976999999999997</v>
      </c>
    </row>
    <row r="62" spans="2:9" x14ac:dyDescent="0.25">
      <c r="B62" s="26" t="s">
        <v>79</v>
      </c>
      <c r="C62" s="27">
        <v>45946</v>
      </c>
      <c r="D62" s="28">
        <v>116.36</v>
      </c>
      <c r="G62" s="23" t="s">
        <v>32</v>
      </c>
      <c r="H62" s="27">
        <v>45946</v>
      </c>
      <c r="I62" s="37">
        <v>34.619000000000007</v>
      </c>
    </row>
    <row r="63" spans="2:9" x14ac:dyDescent="0.25">
      <c r="B63" s="26" t="s">
        <v>79</v>
      </c>
      <c r="C63" s="27">
        <v>45947</v>
      </c>
      <c r="D63" s="28">
        <v>115.65</v>
      </c>
      <c r="G63" s="23" t="s">
        <v>32</v>
      </c>
      <c r="H63" s="27">
        <v>45947</v>
      </c>
      <c r="I63" s="37">
        <v>34.127000000000002</v>
      </c>
    </row>
    <row r="64" spans="2:9" x14ac:dyDescent="0.25">
      <c r="B64" s="26" t="s">
        <v>79</v>
      </c>
      <c r="C64" s="27">
        <v>45950</v>
      </c>
      <c r="D64" s="28">
        <v>114.96</v>
      </c>
      <c r="G64" s="23" t="s">
        <v>32</v>
      </c>
      <c r="H64" s="27">
        <v>45950</v>
      </c>
      <c r="I64" s="37">
        <v>34.142000000000003</v>
      </c>
    </row>
    <row r="65" spans="2:10" x14ac:dyDescent="0.25">
      <c r="B65" s="26"/>
      <c r="C65" s="27"/>
      <c r="D65" s="28"/>
      <c r="G65" s="23"/>
      <c r="H65" s="27"/>
      <c r="I65" s="37"/>
    </row>
    <row r="66" spans="2:10" x14ac:dyDescent="0.25">
      <c r="B66" s="26"/>
      <c r="C66" s="27"/>
      <c r="D66" s="28"/>
      <c r="G66" s="23"/>
      <c r="H66" s="27"/>
      <c r="I66" s="37"/>
    </row>
    <row r="67" spans="2:10" x14ac:dyDescent="0.25">
      <c r="G67" s="1" t="s">
        <v>32</v>
      </c>
      <c r="J67" s="1" t="s">
        <v>32</v>
      </c>
    </row>
    <row r="68" spans="2:10" x14ac:dyDescent="0.25">
      <c r="G68" s="1" t="s">
        <v>32</v>
      </c>
      <c r="J68" s="1" t="s">
        <v>32</v>
      </c>
    </row>
    <row r="69" spans="2:10" x14ac:dyDescent="0.25">
      <c r="G69" s="1" t="s">
        <v>32</v>
      </c>
      <c r="J69" s="1" t="s">
        <v>32</v>
      </c>
    </row>
    <row r="70" spans="2:10" x14ac:dyDescent="0.25">
      <c r="G70" s="1" t="s">
        <v>32</v>
      </c>
      <c r="I70" s="1" t="s">
        <v>32</v>
      </c>
      <c r="J70" s="1" t="s">
        <v>32</v>
      </c>
    </row>
    <row r="71" spans="2:10" x14ac:dyDescent="0.25">
      <c r="G71" s="1" t="s">
        <v>32</v>
      </c>
      <c r="I71" s="1" t="s">
        <v>32</v>
      </c>
      <c r="J71" s="1" t="s">
        <v>32</v>
      </c>
    </row>
    <row r="72" spans="2:10" x14ac:dyDescent="0.25">
      <c r="G72" s="1" t="s">
        <v>32</v>
      </c>
      <c r="J72" s="1" t="s">
        <v>32</v>
      </c>
    </row>
    <row r="73" spans="2:10" x14ac:dyDescent="0.25">
      <c r="G73" s="1" t="s">
        <v>32</v>
      </c>
      <c r="J73" s="1" t="s">
        <v>32</v>
      </c>
    </row>
    <row r="74" spans="2:10" x14ac:dyDescent="0.25">
      <c r="G74" s="1" t="s">
        <v>32</v>
      </c>
      <c r="H74" s="1" t="s">
        <v>32</v>
      </c>
      <c r="I74" s="1" t="s">
        <v>32</v>
      </c>
      <c r="J74" s="1" t="s">
        <v>32</v>
      </c>
    </row>
  </sheetData>
  <mergeCells count="33">
    <mergeCell ref="C19:D19"/>
    <mergeCell ref="H19:I19"/>
    <mergeCell ref="B4:B5"/>
    <mergeCell ref="G4:G5"/>
    <mergeCell ref="B7:D7"/>
    <mergeCell ref="G7:I7"/>
    <mergeCell ref="B8:D8"/>
    <mergeCell ref="G8:I8"/>
    <mergeCell ref="B14:I14"/>
    <mergeCell ref="C16:D16"/>
    <mergeCell ref="H16:I16"/>
    <mergeCell ref="B18:D18"/>
    <mergeCell ref="G18:I18"/>
    <mergeCell ref="C20:D20"/>
    <mergeCell ref="H20:I20"/>
    <mergeCell ref="C21:D21"/>
    <mergeCell ref="H21:I21"/>
    <mergeCell ref="C22:D22"/>
    <mergeCell ref="H22:I22"/>
    <mergeCell ref="B26:D26"/>
    <mergeCell ref="G26:I26"/>
    <mergeCell ref="C27:D27"/>
    <mergeCell ref="H27:I27"/>
    <mergeCell ref="C28:D28"/>
    <mergeCell ref="H28:I28"/>
    <mergeCell ref="G37:H37"/>
    <mergeCell ref="G40:I40"/>
    <mergeCell ref="C29:D29"/>
    <mergeCell ref="H29:I29"/>
    <mergeCell ref="C30:D30"/>
    <mergeCell ref="H30:I30"/>
    <mergeCell ref="C31:D31"/>
    <mergeCell ref="H31:I31"/>
  </mergeCells>
  <hyperlinks>
    <hyperlink ref="C31:D31" r:id="rId1" display="EEX" xr:uid="{07F091CF-F10E-4F2E-94F9-0C03AF76230F}"/>
    <hyperlink ref="B24" r:id="rId2" display="Berechnungsdetails im Preisblatt (Seite 3)" xr:uid="{4E04D9C4-AF92-428B-94A5-FA1C9C2D1712}"/>
    <hyperlink ref="G24" r:id="rId3" display="Berechnungsdetails im Preisblatt (Seite 3)" xr:uid="{4A8C0652-6F29-4C5E-B024-4FA8766C4308}"/>
    <hyperlink ref="H31:I31" r:id="rId4" display="CEGH" xr:uid="{724BA4AB-D560-4EF1-9A8F-A35EE2D9D959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C3058-2025-416F-83DE-2680D2626EAF}">
  <sheetPr>
    <tabColor theme="8" tint="0.79998168889431442"/>
  </sheetPr>
  <dimension ref="B1:J74"/>
  <sheetViews>
    <sheetView topLeftCell="B30" zoomScaleNormal="100" workbookViewId="0">
      <selection activeCell="H5" sqref="H5"/>
    </sheetView>
  </sheetViews>
  <sheetFormatPr baseColWidth="10" defaultColWidth="11.42578125" defaultRowHeight="15" x14ac:dyDescent="0.25"/>
  <cols>
    <col min="1" max="1" width="5.7109375" style="1" customWidth="1"/>
    <col min="2" max="2" width="38.7109375" style="1" bestFit="1" customWidth="1"/>
    <col min="3" max="4" width="16.5703125" style="1" customWidth="1"/>
    <col min="5" max="6" width="5.7109375" style="1" customWidth="1"/>
    <col min="7" max="7" width="38.7109375" style="1" bestFit="1" customWidth="1"/>
    <col min="8" max="9" width="16.5703125" style="1" customWidth="1"/>
    <col min="10" max="10" width="7.7109375" style="1" customWidth="1"/>
    <col min="11" max="16384" width="11.42578125" style="1"/>
  </cols>
  <sheetData>
    <row r="1" spans="2:9" ht="15" customHeight="1" x14ac:dyDescent="0.25"/>
    <row r="2" spans="2:9" ht="15" customHeight="1" x14ac:dyDescent="0.25"/>
    <row r="3" spans="2:9" ht="15" customHeight="1" x14ac:dyDescent="0.25"/>
    <row r="4" spans="2:9" ht="15" customHeight="1" x14ac:dyDescent="0.25">
      <c r="B4" s="104" t="s">
        <v>39</v>
      </c>
      <c r="C4" s="43"/>
      <c r="D4" s="43"/>
      <c r="E4" s="43"/>
      <c r="F4" s="43"/>
      <c r="G4" s="104" t="s">
        <v>40</v>
      </c>
    </row>
    <row r="5" spans="2:9" ht="15" customHeight="1" x14ac:dyDescent="0.25">
      <c r="B5" s="104"/>
      <c r="C5" s="43"/>
      <c r="D5" s="43"/>
      <c r="E5" s="43"/>
      <c r="F5" s="43"/>
      <c r="G5" s="104"/>
    </row>
    <row r="6" spans="2:9" ht="15.75" thickBot="1" x14ac:dyDescent="0.3"/>
    <row r="7" spans="2:9" x14ac:dyDescent="0.25">
      <c r="B7" s="105" t="s">
        <v>22</v>
      </c>
      <c r="C7" s="106"/>
      <c r="D7" s="107"/>
      <c r="G7" s="105" t="s">
        <v>24</v>
      </c>
      <c r="H7" s="106"/>
      <c r="I7" s="107"/>
    </row>
    <row r="8" spans="2:9" ht="15.75" thickBot="1" x14ac:dyDescent="0.3">
      <c r="B8" s="108" t="str">
        <f ca="1">MID(CELL("dateiname",A1),FIND("]",CELL("dateiname",A1))+1,255)</f>
        <v>Oktober 2025</v>
      </c>
      <c r="C8" s="109"/>
      <c r="D8" s="110"/>
      <c r="G8" s="108" t="str">
        <f ca="1">MID(CELL("dateiname",F1),FIND("]",CELL("dateiname",F1))+1,255)</f>
        <v>Oktober 2025</v>
      </c>
      <c r="H8" s="109"/>
      <c r="I8" s="110"/>
    </row>
    <row r="9" spans="2:9" x14ac:dyDescent="0.25">
      <c r="B9" s="18" t="s">
        <v>13</v>
      </c>
      <c r="C9" s="19" t="s">
        <v>11</v>
      </c>
      <c r="D9" s="19" t="s">
        <v>12</v>
      </c>
      <c r="G9" s="14" t="s">
        <v>13</v>
      </c>
      <c r="H9" s="8" t="s">
        <v>11</v>
      </c>
      <c r="I9" s="8" t="s">
        <v>12</v>
      </c>
    </row>
    <row r="10" spans="2:9" x14ac:dyDescent="0.25">
      <c r="B10" s="41" t="s">
        <v>48</v>
      </c>
      <c r="C10" s="44">
        <f>((($C$33-$C$34)*1.1)+30.54)/10</f>
        <v>13.3453</v>
      </c>
      <c r="D10" s="12">
        <f>C10*1.2</f>
        <v>16.01436</v>
      </c>
      <c r="E10" s="13"/>
      <c r="F10" s="13"/>
      <c r="G10" s="45" t="s">
        <v>51</v>
      </c>
      <c r="H10" s="44">
        <f>(($H$33-$H$34)+20.36)/10</f>
        <v>5.5242000000000004</v>
      </c>
      <c r="I10" s="12">
        <f>H10*1.2</f>
        <v>6.6290400000000007</v>
      </c>
    </row>
    <row r="11" spans="2:9" x14ac:dyDescent="0.25">
      <c r="B11" s="41" t="s">
        <v>49</v>
      </c>
      <c r="C11" s="44">
        <f>((($C$33-$C$34)*1.1)+33.09)/10</f>
        <v>13.600299999999999</v>
      </c>
      <c r="D11" s="12">
        <f>C11*1.2</f>
        <v>16.320359999999997</v>
      </c>
      <c r="E11" s="13"/>
      <c r="F11" s="13"/>
      <c r="G11" s="41" t="s">
        <v>52</v>
      </c>
      <c r="H11" s="44">
        <f>(($H$33-$H$34)+22.91)/10</f>
        <v>5.7792000000000003</v>
      </c>
      <c r="I11" s="12">
        <f>H11*1.2</f>
        <v>6.9350399999999999</v>
      </c>
    </row>
    <row r="12" spans="2:9" x14ac:dyDescent="0.25">
      <c r="B12" s="41" t="s">
        <v>46</v>
      </c>
      <c r="C12" s="44">
        <f>((($C$33-$C$34)*1.1)+25.45)/10</f>
        <v>12.8363</v>
      </c>
      <c r="D12" s="12">
        <f>C12*1.2</f>
        <v>15.403559999999999</v>
      </c>
      <c r="E12" s="13"/>
      <c r="F12" s="13"/>
      <c r="G12" s="41" t="s">
        <v>47</v>
      </c>
      <c r="H12" s="44">
        <f>(($H$33-$H$34)+15.27)/10</f>
        <v>5.0152000000000001</v>
      </c>
      <c r="I12" s="12">
        <f>H12*1.2</f>
        <v>6.0182399999999996</v>
      </c>
    </row>
    <row r="13" spans="2:9" x14ac:dyDescent="0.25">
      <c r="B13" s="41" t="s">
        <v>53</v>
      </c>
      <c r="C13" s="44">
        <f>((($C$33-$C$34)*1.1)+28)/10</f>
        <v>13.0913</v>
      </c>
      <c r="D13" s="12">
        <f t="shared" ref="D13" si="0">C13*1.2</f>
        <v>15.70956</v>
      </c>
      <c r="E13" s="13"/>
      <c r="F13" s="13"/>
      <c r="G13" s="41" t="s">
        <v>50</v>
      </c>
      <c r="H13" s="44">
        <f>(($H$33-$H$34)+17.82)/10</f>
        <v>5.2702000000000009</v>
      </c>
      <c r="I13" s="12">
        <f t="shared" ref="I13" si="1">H13*1.2</f>
        <v>6.3242400000000005</v>
      </c>
    </row>
    <row r="14" spans="2:9" x14ac:dyDescent="0.25">
      <c r="B14" s="78"/>
      <c r="C14" s="78"/>
      <c r="D14" s="78"/>
      <c r="E14" s="78"/>
      <c r="F14" s="78"/>
      <c r="G14" s="78"/>
      <c r="H14" s="78"/>
      <c r="I14" s="78"/>
    </row>
    <row r="15" spans="2:9" x14ac:dyDescent="0.25">
      <c r="B15" s="41" t="s">
        <v>33</v>
      </c>
      <c r="C15" s="36">
        <v>5</v>
      </c>
      <c r="D15" s="12">
        <f t="shared" ref="D15" si="2">C15*1.2</f>
        <v>6</v>
      </c>
      <c r="E15" s="38"/>
      <c r="F15" s="38"/>
      <c r="G15" s="41" t="s">
        <v>33</v>
      </c>
      <c r="H15" s="36">
        <f>C15</f>
        <v>5</v>
      </c>
      <c r="I15" s="12">
        <f t="shared" ref="I15" si="3">H15*1.2</f>
        <v>6</v>
      </c>
    </row>
    <row r="16" spans="2:9" x14ac:dyDescent="0.25">
      <c r="B16" s="42" t="s">
        <v>36</v>
      </c>
      <c r="C16" s="79" t="s">
        <v>67</v>
      </c>
      <c r="D16" s="80"/>
      <c r="E16" s="38"/>
      <c r="F16" s="38"/>
      <c r="G16" s="42" t="str">
        <f>B16</f>
        <v>Gratis Energie</v>
      </c>
      <c r="H16" s="79" t="s">
        <v>67</v>
      </c>
      <c r="I16" s="80"/>
    </row>
    <row r="17" spans="2:10" ht="15.75" thickBot="1" x14ac:dyDescent="0.3"/>
    <row r="18" spans="2:10" ht="15.75" thickBot="1" x14ac:dyDescent="0.3">
      <c r="B18" s="86" t="s">
        <v>23</v>
      </c>
      <c r="C18" s="87"/>
      <c r="D18" s="88"/>
      <c r="G18" s="86" t="s">
        <v>25</v>
      </c>
      <c r="H18" s="87"/>
      <c r="I18" s="88"/>
    </row>
    <row r="19" spans="2:10" x14ac:dyDescent="0.25">
      <c r="B19" s="41" t="s">
        <v>48</v>
      </c>
      <c r="C19" s="68" t="s">
        <v>59</v>
      </c>
      <c r="D19" s="68"/>
      <c r="G19" s="41" t="s">
        <v>51</v>
      </c>
      <c r="H19" s="69" t="s">
        <v>63</v>
      </c>
      <c r="I19" s="70"/>
    </row>
    <row r="20" spans="2:10" x14ac:dyDescent="0.25">
      <c r="B20" s="41" t="s">
        <v>49</v>
      </c>
      <c r="C20" s="69" t="s">
        <v>60</v>
      </c>
      <c r="D20" s="70"/>
      <c r="G20" s="41" t="s">
        <v>52</v>
      </c>
      <c r="H20" s="69" t="s">
        <v>64</v>
      </c>
      <c r="I20" s="70"/>
    </row>
    <row r="21" spans="2:10" x14ac:dyDescent="0.25">
      <c r="B21" s="41" t="s">
        <v>46</v>
      </c>
      <c r="C21" s="84" t="s">
        <v>61</v>
      </c>
      <c r="D21" s="85"/>
      <c r="G21" s="41" t="s">
        <v>47</v>
      </c>
      <c r="H21" s="84" t="s">
        <v>65</v>
      </c>
      <c r="I21" s="85"/>
      <c r="J21"/>
    </row>
    <row r="22" spans="2:10" x14ac:dyDescent="0.25">
      <c r="B22" s="41" t="s">
        <v>53</v>
      </c>
      <c r="C22" s="68" t="s">
        <v>62</v>
      </c>
      <c r="D22" s="68"/>
      <c r="G22" s="41" t="s">
        <v>50</v>
      </c>
      <c r="H22" s="69" t="s">
        <v>66</v>
      </c>
      <c r="I22" s="70"/>
    </row>
    <row r="23" spans="2:10" x14ac:dyDescent="0.25">
      <c r="B23" s="39"/>
      <c r="C23" s="40"/>
      <c r="D23" s="40"/>
      <c r="G23" s="39"/>
      <c r="H23" s="40"/>
      <c r="I23" s="40"/>
    </row>
    <row r="24" spans="2:10" x14ac:dyDescent="0.25">
      <c r="B24" s="34" t="s">
        <v>71</v>
      </c>
      <c r="C24" s="38"/>
      <c r="D24" s="29" t="s">
        <v>18</v>
      </c>
      <c r="G24" s="34" t="s">
        <v>71</v>
      </c>
      <c r="H24" s="38"/>
      <c r="I24" s="29" t="s">
        <v>18</v>
      </c>
    </row>
    <row r="25" spans="2:10" ht="15.75" thickBot="1" x14ac:dyDescent="0.3"/>
    <row r="26" spans="2:10" ht="15.75" thickBot="1" x14ac:dyDescent="0.3">
      <c r="B26" s="86" t="s">
        <v>26</v>
      </c>
      <c r="C26" s="87"/>
      <c r="D26" s="88"/>
      <c r="G26" s="86" t="s">
        <v>27</v>
      </c>
      <c r="H26" s="87"/>
      <c r="I26" s="88"/>
    </row>
    <row r="27" spans="2:10" x14ac:dyDescent="0.25">
      <c r="B27" s="15" t="s">
        <v>9</v>
      </c>
      <c r="C27" s="89" t="s">
        <v>16</v>
      </c>
      <c r="D27" s="89"/>
      <c r="G27" s="15" t="s">
        <v>9</v>
      </c>
      <c r="H27" s="90" t="s">
        <v>21</v>
      </c>
      <c r="I27" s="91"/>
    </row>
    <row r="28" spans="2:10" x14ac:dyDescent="0.25">
      <c r="B28" s="16" t="s">
        <v>6</v>
      </c>
      <c r="C28" s="92" t="s">
        <v>17</v>
      </c>
      <c r="D28" s="92"/>
      <c r="G28" s="16" t="s">
        <v>6</v>
      </c>
      <c r="H28" s="93" t="s">
        <v>17</v>
      </c>
      <c r="I28" s="94"/>
    </row>
    <row r="29" spans="2:10" x14ac:dyDescent="0.25">
      <c r="B29" s="16" t="s">
        <v>0</v>
      </c>
      <c r="C29" s="92" t="str">
        <f ca="1">B8</f>
        <v>Oktober 2025</v>
      </c>
      <c r="D29" s="92"/>
      <c r="G29" s="16" t="s">
        <v>0</v>
      </c>
      <c r="H29" s="93" t="str">
        <f ca="1">G8</f>
        <v>Oktober 2025</v>
      </c>
      <c r="I29" s="94"/>
    </row>
    <row r="30" spans="2:10" x14ac:dyDescent="0.25">
      <c r="B30" s="17" t="s">
        <v>1</v>
      </c>
      <c r="C30" s="98" t="s">
        <v>20</v>
      </c>
      <c r="D30" s="98"/>
      <c r="G30" s="17" t="s">
        <v>1</v>
      </c>
      <c r="H30" s="99" t="s">
        <v>15</v>
      </c>
      <c r="I30" s="100"/>
    </row>
    <row r="31" spans="2:10" x14ac:dyDescent="0.25">
      <c r="B31" s="17" t="s">
        <v>14</v>
      </c>
      <c r="C31" s="101" t="s">
        <v>7</v>
      </c>
      <c r="D31" s="101"/>
      <c r="G31" s="17" t="s">
        <v>14</v>
      </c>
      <c r="H31" s="102" t="s">
        <v>10</v>
      </c>
      <c r="I31" s="103"/>
    </row>
    <row r="32" spans="2:10" ht="15.75" thickBot="1" x14ac:dyDescent="0.3">
      <c r="B32" s="2"/>
      <c r="C32" s="3"/>
      <c r="D32" s="3"/>
      <c r="G32" s="2"/>
      <c r="H32" s="3"/>
      <c r="I32" s="3"/>
    </row>
    <row r="33" spans="2:9" ht="15.75" thickBot="1" x14ac:dyDescent="0.3">
      <c r="B33" s="9" t="s">
        <v>8</v>
      </c>
      <c r="C33" s="11">
        <f>AVERAGE(D44:D66)</f>
        <v>93.557272727272718</v>
      </c>
      <c r="D33" s="10" t="s">
        <v>5</v>
      </c>
      <c r="G33" s="9" t="s">
        <v>8</v>
      </c>
      <c r="H33" s="11">
        <f>I37</f>
        <v>34.882000000000005</v>
      </c>
      <c r="I33" s="10" t="s">
        <v>5</v>
      </c>
    </row>
    <row r="34" spans="2:9" ht="15.75" thickBot="1" x14ac:dyDescent="0.3">
      <c r="B34" s="20" t="s">
        <v>19</v>
      </c>
      <c r="C34" s="21"/>
      <c r="D34" s="22" t="s">
        <v>5</v>
      </c>
      <c r="G34" s="20" t="s">
        <v>19</v>
      </c>
      <c r="H34" s="21"/>
      <c r="I34" s="22" t="s">
        <v>5</v>
      </c>
    </row>
    <row r="35" spans="2:9" x14ac:dyDescent="0.25">
      <c r="B35" s="2"/>
      <c r="C35" s="4"/>
      <c r="D35" s="2"/>
    </row>
    <row r="36" spans="2:9" x14ac:dyDescent="0.25">
      <c r="G36" s="5" t="s">
        <v>2</v>
      </c>
      <c r="H36" s="6" t="s">
        <v>3</v>
      </c>
      <c r="I36" s="7" t="s">
        <v>4</v>
      </c>
    </row>
    <row r="37" spans="2:9" x14ac:dyDescent="0.25">
      <c r="G37" s="111" t="str">
        <f ca="1">"1st Front Month - "&amp;G8</f>
        <v>1st Front Month - Oktober 2025</v>
      </c>
      <c r="H37" s="112"/>
      <c r="I37" s="35">
        <f>AVERAGE(I44:I66)</f>
        <v>34.882000000000005</v>
      </c>
    </row>
    <row r="40" spans="2:9" x14ac:dyDescent="0.25">
      <c r="G40" s="113" t="str">
        <f ca="1">"**Einmalrabatt gültig ausschliesslich für den Monat "&amp;MID(CELL("dateiname",A4),FIND("]",CELL("dateiname",A4))+1,255)</f>
        <v>**Einmalrabatt gültig ausschliesslich für den Monat Oktober 2025</v>
      </c>
      <c r="H40" s="113"/>
      <c r="I40" s="113"/>
    </row>
    <row r="43" spans="2:9" x14ac:dyDescent="0.25">
      <c r="B43" s="30" t="s">
        <v>30</v>
      </c>
      <c r="C43" s="31" t="s">
        <v>3</v>
      </c>
      <c r="D43" s="32" t="s">
        <v>4</v>
      </c>
      <c r="G43" s="30" t="s">
        <v>31</v>
      </c>
      <c r="H43" s="33" t="s">
        <v>3</v>
      </c>
      <c r="I43" s="32" t="s">
        <v>29</v>
      </c>
    </row>
    <row r="44" spans="2:9" x14ac:dyDescent="0.25">
      <c r="B44" s="23" t="s">
        <v>78</v>
      </c>
      <c r="C44" s="24">
        <v>45890</v>
      </c>
      <c r="D44" s="25">
        <v>88.04</v>
      </c>
      <c r="G44" s="23"/>
      <c r="H44" s="27">
        <v>45890</v>
      </c>
      <c r="I44" s="37">
        <v>35.927</v>
      </c>
    </row>
    <row r="45" spans="2:9" x14ac:dyDescent="0.25">
      <c r="B45" s="26" t="s">
        <v>78</v>
      </c>
      <c r="C45" s="27">
        <v>45891</v>
      </c>
      <c r="D45" s="28">
        <v>91.08</v>
      </c>
      <c r="G45" s="23"/>
      <c r="H45" s="27">
        <v>45891</v>
      </c>
      <c r="I45" s="37">
        <v>36.341999999999999</v>
      </c>
    </row>
    <row r="46" spans="2:9" x14ac:dyDescent="0.25">
      <c r="B46" s="26" t="s">
        <v>78</v>
      </c>
      <c r="C46" s="27">
        <v>45894</v>
      </c>
      <c r="D46" s="28">
        <v>91.27</v>
      </c>
      <c r="G46" s="23"/>
      <c r="H46" s="27">
        <v>45894</v>
      </c>
      <c r="I46" s="37">
        <v>36.476999999999997</v>
      </c>
    </row>
    <row r="47" spans="2:9" x14ac:dyDescent="0.25">
      <c r="B47" s="26" t="s">
        <v>78</v>
      </c>
      <c r="C47" s="27">
        <v>45895</v>
      </c>
      <c r="D47" s="28">
        <v>90.82</v>
      </c>
      <c r="G47" s="23"/>
      <c r="H47" s="27">
        <v>45895</v>
      </c>
      <c r="I47" s="37">
        <v>36.234000000000002</v>
      </c>
    </row>
    <row r="48" spans="2:9" x14ac:dyDescent="0.25">
      <c r="B48" s="26" t="s">
        <v>78</v>
      </c>
      <c r="C48" s="27">
        <v>45896</v>
      </c>
      <c r="D48" s="28">
        <v>88.84</v>
      </c>
      <c r="G48" s="23"/>
      <c r="H48" s="27">
        <v>45896</v>
      </c>
      <c r="I48" s="37">
        <v>35.122</v>
      </c>
    </row>
    <row r="49" spans="2:9" x14ac:dyDescent="0.25">
      <c r="B49" s="26" t="s">
        <v>78</v>
      </c>
      <c r="C49" s="27">
        <v>45897</v>
      </c>
      <c r="D49" s="28">
        <v>89.15</v>
      </c>
      <c r="G49" s="23"/>
      <c r="H49" s="27">
        <v>45897</v>
      </c>
      <c r="I49" s="37">
        <v>34.393000000000001</v>
      </c>
    </row>
    <row r="50" spans="2:9" x14ac:dyDescent="0.25">
      <c r="B50" s="26" t="s">
        <v>78</v>
      </c>
      <c r="C50" s="27">
        <v>45898</v>
      </c>
      <c r="D50" s="28">
        <v>90.09</v>
      </c>
      <c r="G50" s="23"/>
      <c r="H50" s="27">
        <v>45898</v>
      </c>
      <c r="I50" s="37">
        <v>34.177</v>
      </c>
    </row>
    <row r="51" spans="2:9" x14ac:dyDescent="0.25">
      <c r="B51" s="26" t="s">
        <v>78</v>
      </c>
      <c r="C51" s="27">
        <v>45901</v>
      </c>
      <c r="D51" s="28">
        <v>88.75</v>
      </c>
      <c r="G51" s="23"/>
      <c r="H51" s="27">
        <v>45901</v>
      </c>
      <c r="I51" s="37">
        <v>34.208000000000006</v>
      </c>
    </row>
    <row r="52" spans="2:9" x14ac:dyDescent="0.25">
      <c r="B52" s="26" t="s">
        <v>78</v>
      </c>
      <c r="C52" s="27">
        <v>45902</v>
      </c>
      <c r="D52" s="28">
        <v>90.49</v>
      </c>
      <c r="G52" s="23"/>
      <c r="H52" s="27">
        <v>45902</v>
      </c>
      <c r="I52" s="37">
        <v>33.875</v>
      </c>
    </row>
    <row r="53" spans="2:9" x14ac:dyDescent="0.25">
      <c r="B53" s="26" t="s">
        <v>78</v>
      </c>
      <c r="C53" s="27">
        <v>45903</v>
      </c>
      <c r="D53" s="28">
        <v>93.69</v>
      </c>
      <c r="G53" s="23"/>
      <c r="H53" s="27">
        <v>45903</v>
      </c>
      <c r="I53" s="37">
        <v>34.4</v>
      </c>
    </row>
    <row r="54" spans="2:9" x14ac:dyDescent="0.25">
      <c r="B54" s="26" t="s">
        <v>78</v>
      </c>
      <c r="C54" s="27">
        <v>45904</v>
      </c>
      <c r="D54" s="28">
        <v>95.43</v>
      </c>
      <c r="G54" s="23"/>
      <c r="H54" s="27">
        <v>45904</v>
      </c>
      <c r="I54" s="37">
        <v>34.694000000000003</v>
      </c>
    </row>
    <row r="55" spans="2:9" x14ac:dyDescent="0.25">
      <c r="B55" s="26" t="s">
        <v>78</v>
      </c>
      <c r="C55" s="27">
        <v>45905</v>
      </c>
      <c r="D55" s="28">
        <v>95.12</v>
      </c>
      <c r="G55" s="23"/>
      <c r="H55" s="27">
        <v>45905</v>
      </c>
      <c r="I55" s="37">
        <v>34.148000000000003</v>
      </c>
    </row>
    <row r="56" spans="2:9" x14ac:dyDescent="0.25">
      <c r="B56" s="26" t="s">
        <v>78</v>
      </c>
      <c r="C56" s="27">
        <v>45908</v>
      </c>
      <c r="D56" s="28">
        <v>96.58</v>
      </c>
      <c r="G56" s="23"/>
      <c r="H56" s="27">
        <v>45908</v>
      </c>
      <c r="I56" s="37">
        <v>35.36</v>
      </c>
    </row>
    <row r="57" spans="2:9" x14ac:dyDescent="0.25">
      <c r="B57" s="26" t="s">
        <v>78</v>
      </c>
      <c r="C57" s="27">
        <v>45909</v>
      </c>
      <c r="D57" s="28">
        <v>95.6</v>
      </c>
      <c r="G57" s="23"/>
      <c r="H57" s="27">
        <v>45909</v>
      </c>
      <c r="I57" s="37">
        <v>35.088000000000001</v>
      </c>
    </row>
    <row r="58" spans="2:9" x14ac:dyDescent="0.25">
      <c r="B58" s="26" t="s">
        <v>78</v>
      </c>
      <c r="C58" s="27">
        <v>45910</v>
      </c>
      <c r="D58" s="28">
        <v>95.04</v>
      </c>
      <c r="G58" s="23"/>
      <c r="H58" s="27">
        <v>45910</v>
      </c>
      <c r="I58" s="37">
        <v>35.325000000000003</v>
      </c>
    </row>
    <row r="59" spans="2:9" x14ac:dyDescent="0.25">
      <c r="B59" s="26" t="s">
        <v>78</v>
      </c>
      <c r="C59" s="27">
        <v>45911</v>
      </c>
      <c r="D59" s="28">
        <v>93.22</v>
      </c>
      <c r="G59" s="23"/>
      <c r="H59" s="27">
        <v>45911</v>
      </c>
      <c r="I59" s="37">
        <v>34.484000000000002</v>
      </c>
    </row>
    <row r="60" spans="2:9" x14ac:dyDescent="0.25">
      <c r="B60" s="26" t="s">
        <v>78</v>
      </c>
      <c r="C60" s="27">
        <v>45912</v>
      </c>
      <c r="D60" s="28">
        <v>95.19</v>
      </c>
      <c r="G60" s="23" t="s">
        <v>32</v>
      </c>
      <c r="H60" s="27">
        <v>45912</v>
      </c>
      <c r="I60" s="37">
        <v>34.917999999999999</v>
      </c>
    </row>
    <row r="61" spans="2:9" x14ac:dyDescent="0.25">
      <c r="B61" s="26" t="s">
        <v>78</v>
      </c>
      <c r="C61" s="27">
        <v>45915</v>
      </c>
      <c r="D61" s="28">
        <v>97.49</v>
      </c>
      <c r="G61" s="23" t="s">
        <v>32</v>
      </c>
      <c r="H61" s="27">
        <v>45915</v>
      </c>
      <c r="I61" s="37">
        <v>34.317999999999998</v>
      </c>
    </row>
    <row r="62" spans="2:9" x14ac:dyDescent="0.25">
      <c r="B62" s="26" t="s">
        <v>78</v>
      </c>
      <c r="C62" s="27">
        <v>45916</v>
      </c>
      <c r="D62" s="28">
        <v>97.61</v>
      </c>
      <c r="G62" s="23" t="s">
        <v>32</v>
      </c>
      <c r="H62" s="27">
        <v>45916</v>
      </c>
      <c r="I62" s="37">
        <v>34.350000000000009</v>
      </c>
    </row>
    <row r="63" spans="2:9" x14ac:dyDescent="0.25">
      <c r="B63" s="26" t="s">
        <v>78</v>
      </c>
      <c r="C63" s="27">
        <v>45917</v>
      </c>
      <c r="D63" s="28">
        <v>97.14</v>
      </c>
      <c r="G63" s="23" t="s">
        <v>32</v>
      </c>
      <c r="H63" s="27">
        <v>45917</v>
      </c>
      <c r="I63" s="37">
        <v>34.493000000000002</v>
      </c>
    </row>
    <row r="64" spans="2:9" x14ac:dyDescent="0.25">
      <c r="B64" s="26" t="s">
        <v>78</v>
      </c>
      <c r="C64" s="27">
        <v>45918</v>
      </c>
      <c r="D64" s="28">
        <v>98.92</v>
      </c>
      <c r="G64" s="23" t="s">
        <v>32</v>
      </c>
      <c r="H64" s="27">
        <v>45918</v>
      </c>
      <c r="I64" s="37">
        <v>34.866999999999997</v>
      </c>
    </row>
    <row r="65" spans="2:10" x14ac:dyDescent="0.25">
      <c r="B65" s="26" t="s">
        <v>78</v>
      </c>
      <c r="C65" s="27">
        <v>45919</v>
      </c>
      <c r="D65" s="28">
        <v>98.7</v>
      </c>
      <c r="G65" s="23"/>
      <c r="H65" s="27">
        <v>45919</v>
      </c>
      <c r="I65" s="37">
        <v>34.204000000000001</v>
      </c>
    </row>
    <row r="66" spans="2:10" x14ac:dyDescent="0.25">
      <c r="B66" s="26"/>
      <c r="C66" s="27"/>
      <c r="D66" s="28"/>
      <c r="G66" s="23"/>
      <c r="H66" s="27"/>
      <c r="I66" s="37"/>
    </row>
    <row r="67" spans="2:10" x14ac:dyDescent="0.25">
      <c r="G67" s="1" t="s">
        <v>32</v>
      </c>
      <c r="J67" s="1" t="s">
        <v>32</v>
      </c>
    </row>
    <row r="68" spans="2:10" x14ac:dyDescent="0.25">
      <c r="G68" s="1" t="s">
        <v>32</v>
      </c>
      <c r="J68" s="1" t="s">
        <v>32</v>
      </c>
    </row>
    <row r="69" spans="2:10" x14ac:dyDescent="0.25">
      <c r="G69" s="1" t="s">
        <v>32</v>
      </c>
      <c r="J69" s="1" t="s">
        <v>32</v>
      </c>
    </row>
    <row r="70" spans="2:10" x14ac:dyDescent="0.25">
      <c r="G70" s="1" t="s">
        <v>32</v>
      </c>
      <c r="J70" s="1" t="s">
        <v>32</v>
      </c>
    </row>
    <row r="71" spans="2:10" x14ac:dyDescent="0.25">
      <c r="G71" s="1" t="s">
        <v>32</v>
      </c>
      <c r="J71" s="1" t="s">
        <v>32</v>
      </c>
    </row>
    <row r="72" spans="2:10" x14ac:dyDescent="0.25">
      <c r="G72" s="1" t="s">
        <v>32</v>
      </c>
      <c r="J72" s="1" t="s">
        <v>32</v>
      </c>
    </row>
    <row r="73" spans="2:10" x14ac:dyDescent="0.25">
      <c r="G73" s="1" t="s">
        <v>32</v>
      </c>
      <c r="J73" s="1" t="s">
        <v>32</v>
      </c>
    </row>
    <row r="74" spans="2:10" x14ac:dyDescent="0.25">
      <c r="G74" s="1" t="s">
        <v>32</v>
      </c>
      <c r="H74" s="1" t="s">
        <v>32</v>
      </c>
      <c r="I74" s="1" t="s">
        <v>32</v>
      </c>
      <c r="J74" s="1" t="s">
        <v>32</v>
      </c>
    </row>
  </sheetData>
  <mergeCells count="33">
    <mergeCell ref="G37:H37"/>
    <mergeCell ref="G40:I40"/>
    <mergeCell ref="C29:D29"/>
    <mergeCell ref="H29:I29"/>
    <mergeCell ref="C30:D30"/>
    <mergeCell ref="H30:I30"/>
    <mergeCell ref="C31:D31"/>
    <mergeCell ref="H31:I31"/>
    <mergeCell ref="B26:D26"/>
    <mergeCell ref="G26:I26"/>
    <mergeCell ref="C27:D27"/>
    <mergeCell ref="H27:I27"/>
    <mergeCell ref="C28:D28"/>
    <mergeCell ref="H28:I28"/>
    <mergeCell ref="C20:D20"/>
    <mergeCell ref="H20:I20"/>
    <mergeCell ref="C21:D21"/>
    <mergeCell ref="H21:I21"/>
    <mergeCell ref="C22:D22"/>
    <mergeCell ref="H22:I22"/>
    <mergeCell ref="C19:D19"/>
    <mergeCell ref="H19:I19"/>
    <mergeCell ref="B4:B5"/>
    <mergeCell ref="G4:G5"/>
    <mergeCell ref="B7:D7"/>
    <mergeCell ref="G7:I7"/>
    <mergeCell ref="B8:D8"/>
    <mergeCell ref="G8:I8"/>
    <mergeCell ref="B14:I14"/>
    <mergeCell ref="C16:D16"/>
    <mergeCell ref="H16:I16"/>
    <mergeCell ref="B18:D18"/>
    <mergeCell ref="G18:I18"/>
  </mergeCells>
  <hyperlinks>
    <hyperlink ref="C31:D31" r:id="rId1" display="EEX" xr:uid="{6DAB8E61-2B11-4041-95CD-D94EAD44CB42}"/>
    <hyperlink ref="B24" r:id="rId2" display="Berechnungsdetails im Preisblatt (Seite 3)" xr:uid="{2853AFAD-A162-4EDF-B1EB-67DA283B20C3}"/>
    <hyperlink ref="G24" r:id="rId3" display="Berechnungsdetails im Preisblatt (Seite 3)" xr:uid="{504D3957-7AD3-48B3-9747-E74AE2B1B581}"/>
    <hyperlink ref="H31:I31" r:id="rId4" display="CEGH" xr:uid="{5869DD09-5540-4BD5-BE8B-24138662464A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4A5E7-7C42-4BB3-A01D-0C2CC36B0F4E}">
  <sheetPr>
    <tabColor theme="8" tint="0.79998168889431442"/>
  </sheetPr>
  <dimension ref="B1:J74"/>
  <sheetViews>
    <sheetView topLeftCell="A18" zoomScaleNormal="100" workbookViewId="0">
      <selection activeCell="C33" sqref="C33"/>
    </sheetView>
  </sheetViews>
  <sheetFormatPr baseColWidth="10" defaultColWidth="11.42578125" defaultRowHeight="15" x14ac:dyDescent="0.25"/>
  <cols>
    <col min="1" max="1" width="5.7109375" style="1" customWidth="1"/>
    <col min="2" max="2" width="38.7109375" style="1" bestFit="1" customWidth="1"/>
    <col min="3" max="4" width="16.5703125" style="1" customWidth="1"/>
    <col min="5" max="6" width="5.7109375" style="1" customWidth="1"/>
    <col min="7" max="7" width="38.7109375" style="1" bestFit="1" customWidth="1"/>
    <col min="8" max="9" width="16.5703125" style="1" customWidth="1"/>
    <col min="10" max="10" width="7.7109375" style="1" customWidth="1"/>
    <col min="11" max="16384" width="11.42578125" style="1"/>
  </cols>
  <sheetData>
    <row r="1" spans="2:9" ht="15" customHeight="1" x14ac:dyDescent="0.25"/>
    <row r="2" spans="2:9" ht="15" customHeight="1" x14ac:dyDescent="0.25"/>
    <row r="3" spans="2:9" ht="15" customHeight="1" x14ac:dyDescent="0.25"/>
    <row r="4" spans="2:9" ht="15" customHeight="1" x14ac:dyDescent="0.25">
      <c r="B4" s="104" t="s">
        <v>39</v>
      </c>
      <c r="C4" s="43"/>
      <c r="D4" s="43"/>
      <c r="E4" s="43"/>
      <c r="F4" s="43"/>
      <c r="G4" s="104" t="s">
        <v>40</v>
      </c>
    </row>
    <row r="5" spans="2:9" ht="15" customHeight="1" x14ac:dyDescent="0.25">
      <c r="B5" s="104"/>
      <c r="C5" s="43"/>
      <c r="D5" s="43"/>
      <c r="E5" s="43"/>
      <c r="F5" s="43"/>
      <c r="G5" s="104"/>
    </row>
    <row r="6" spans="2:9" ht="15.75" thickBot="1" x14ac:dyDescent="0.3"/>
    <row r="7" spans="2:9" x14ac:dyDescent="0.25">
      <c r="B7" s="105" t="s">
        <v>22</v>
      </c>
      <c r="C7" s="106"/>
      <c r="D7" s="107"/>
      <c r="G7" s="105" t="s">
        <v>24</v>
      </c>
      <c r="H7" s="106"/>
      <c r="I7" s="107"/>
    </row>
    <row r="8" spans="2:9" ht="15.75" thickBot="1" x14ac:dyDescent="0.3">
      <c r="B8" s="108" t="str">
        <f ca="1">MID(CELL("dateiname",A1),FIND("]",CELL("dateiname",A1))+1,255)</f>
        <v>September 2025</v>
      </c>
      <c r="C8" s="109"/>
      <c r="D8" s="110"/>
      <c r="G8" s="108" t="str">
        <f ca="1">MID(CELL("dateiname",F1),FIND("]",CELL("dateiname",F1))+1,255)</f>
        <v>September 2025</v>
      </c>
      <c r="H8" s="109"/>
      <c r="I8" s="110"/>
    </row>
    <row r="9" spans="2:9" x14ac:dyDescent="0.25">
      <c r="B9" s="18" t="s">
        <v>13</v>
      </c>
      <c r="C9" s="19" t="s">
        <v>11</v>
      </c>
      <c r="D9" s="19" t="s">
        <v>12</v>
      </c>
      <c r="G9" s="14" t="s">
        <v>13</v>
      </c>
      <c r="H9" s="8" t="s">
        <v>11</v>
      </c>
      <c r="I9" s="8" t="s">
        <v>12</v>
      </c>
    </row>
    <row r="10" spans="2:9" x14ac:dyDescent="0.25">
      <c r="B10" s="41" t="s">
        <v>48</v>
      </c>
      <c r="C10" s="44">
        <f>((($C$33-$C$34)*1.1)+30.54)/10</f>
        <v>12.744808695652173</v>
      </c>
      <c r="D10" s="12">
        <f>C10*1.2</f>
        <v>15.293770434782607</v>
      </c>
      <c r="E10" s="13"/>
      <c r="F10" s="13"/>
      <c r="G10" s="45" t="s">
        <v>51</v>
      </c>
      <c r="H10" s="44">
        <f>(($H$33-$H$34)+20.36)/10</f>
        <v>5.6636304347826094</v>
      </c>
      <c r="I10" s="12">
        <f>H10*1.2</f>
        <v>6.7963565217391313</v>
      </c>
    </row>
    <row r="11" spans="2:9" x14ac:dyDescent="0.25">
      <c r="B11" s="41" t="s">
        <v>49</v>
      </c>
      <c r="C11" s="44">
        <f>((($C$33-$C$34)*1.1)+33.09)/10</f>
        <v>12.999808695652174</v>
      </c>
      <c r="D11" s="12">
        <f>C11*1.2</f>
        <v>15.599770434782608</v>
      </c>
      <c r="E11" s="13"/>
      <c r="F11" s="13"/>
      <c r="G11" s="41" t="s">
        <v>52</v>
      </c>
      <c r="H11" s="44">
        <f>(($H$33-$H$34)+22.91)/10</f>
        <v>5.9186304347826093</v>
      </c>
      <c r="I11" s="12">
        <f>H11*1.2</f>
        <v>7.1023565217391313</v>
      </c>
    </row>
    <row r="12" spans="2:9" x14ac:dyDescent="0.25">
      <c r="B12" s="41" t="s">
        <v>46</v>
      </c>
      <c r="C12" s="44">
        <f>((($C$33-$C$34)*1.1)+25.45)/10</f>
        <v>12.235808695652175</v>
      </c>
      <c r="D12" s="12">
        <f>C12*1.2</f>
        <v>14.682970434782609</v>
      </c>
      <c r="E12" s="13"/>
      <c r="F12" s="13"/>
      <c r="G12" s="41" t="s">
        <v>47</v>
      </c>
      <c r="H12" s="44">
        <f>(($H$33-$H$34)+15.27)/10</f>
        <v>5.1546304347826091</v>
      </c>
      <c r="I12" s="12">
        <f>H12*1.2</f>
        <v>6.1855565217391311</v>
      </c>
    </row>
    <row r="13" spans="2:9" x14ac:dyDescent="0.25">
      <c r="B13" s="41" t="s">
        <v>53</v>
      </c>
      <c r="C13" s="44">
        <f>((($C$33-$C$34)*1.1)+28)/10</f>
        <v>12.490808695652174</v>
      </c>
      <c r="D13" s="12">
        <f t="shared" ref="D13" si="0">C13*1.2</f>
        <v>14.988970434782608</v>
      </c>
      <c r="E13" s="13"/>
      <c r="F13" s="13"/>
      <c r="G13" s="41" t="s">
        <v>50</v>
      </c>
      <c r="H13" s="44">
        <f>(($H$33-$H$34)+17.82)/10</f>
        <v>5.409630434782609</v>
      </c>
      <c r="I13" s="12">
        <f t="shared" ref="I13" si="1">H13*1.2</f>
        <v>6.4915565217391302</v>
      </c>
    </row>
    <row r="14" spans="2:9" x14ac:dyDescent="0.25">
      <c r="B14" s="78"/>
      <c r="C14" s="78"/>
      <c r="D14" s="78"/>
      <c r="E14" s="78"/>
      <c r="F14" s="78"/>
      <c r="G14" s="78"/>
      <c r="H14" s="78"/>
      <c r="I14" s="78"/>
    </row>
    <row r="15" spans="2:9" x14ac:dyDescent="0.25">
      <c r="B15" s="41" t="s">
        <v>33</v>
      </c>
      <c r="C15" s="36">
        <v>5</v>
      </c>
      <c r="D15" s="12">
        <f t="shared" ref="D15" si="2">C15*1.2</f>
        <v>6</v>
      </c>
      <c r="E15" s="38"/>
      <c r="F15" s="38"/>
      <c r="G15" s="41" t="s">
        <v>33</v>
      </c>
      <c r="H15" s="36">
        <f>C15</f>
        <v>5</v>
      </c>
      <c r="I15" s="12">
        <f t="shared" ref="I15" si="3">H15*1.2</f>
        <v>6</v>
      </c>
    </row>
    <row r="16" spans="2:9" x14ac:dyDescent="0.25">
      <c r="B16" s="42" t="s">
        <v>36</v>
      </c>
      <c r="C16" s="79" t="s">
        <v>67</v>
      </c>
      <c r="D16" s="80"/>
      <c r="E16" s="38"/>
      <c r="F16" s="38"/>
      <c r="G16" s="42" t="str">
        <f>B16</f>
        <v>Gratis Energie</v>
      </c>
      <c r="H16" s="79" t="s">
        <v>67</v>
      </c>
      <c r="I16" s="80"/>
    </row>
    <row r="17" spans="2:10" ht="15.75" thickBot="1" x14ac:dyDescent="0.3"/>
    <row r="18" spans="2:10" ht="15.75" thickBot="1" x14ac:dyDescent="0.3">
      <c r="B18" s="86" t="s">
        <v>23</v>
      </c>
      <c r="C18" s="87"/>
      <c r="D18" s="88"/>
      <c r="G18" s="86" t="s">
        <v>25</v>
      </c>
      <c r="H18" s="87"/>
      <c r="I18" s="88"/>
    </row>
    <row r="19" spans="2:10" x14ac:dyDescent="0.25">
      <c r="B19" s="41" t="s">
        <v>48</v>
      </c>
      <c r="C19" s="68" t="s">
        <v>59</v>
      </c>
      <c r="D19" s="68"/>
      <c r="G19" s="41" t="s">
        <v>51</v>
      </c>
      <c r="H19" s="69" t="s">
        <v>63</v>
      </c>
      <c r="I19" s="70"/>
    </row>
    <row r="20" spans="2:10" x14ac:dyDescent="0.25">
      <c r="B20" s="41" t="s">
        <v>49</v>
      </c>
      <c r="C20" s="69" t="s">
        <v>60</v>
      </c>
      <c r="D20" s="70"/>
      <c r="G20" s="41" t="s">
        <v>52</v>
      </c>
      <c r="H20" s="69" t="s">
        <v>64</v>
      </c>
      <c r="I20" s="70"/>
    </row>
    <row r="21" spans="2:10" x14ac:dyDescent="0.25">
      <c r="B21" s="41" t="s">
        <v>46</v>
      </c>
      <c r="C21" s="84" t="s">
        <v>61</v>
      </c>
      <c r="D21" s="85"/>
      <c r="G21" s="41" t="s">
        <v>47</v>
      </c>
      <c r="H21" s="84" t="s">
        <v>65</v>
      </c>
      <c r="I21" s="85"/>
      <c r="J21"/>
    </row>
    <row r="22" spans="2:10" x14ac:dyDescent="0.25">
      <c r="B22" s="41" t="s">
        <v>53</v>
      </c>
      <c r="C22" s="68" t="s">
        <v>62</v>
      </c>
      <c r="D22" s="68"/>
      <c r="G22" s="41" t="s">
        <v>50</v>
      </c>
      <c r="H22" s="69" t="s">
        <v>66</v>
      </c>
      <c r="I22" s="70"/>
    </row>
    <row r="23" spans="2:10" x14ac:dyDescent="0.25">
      <c r="B23" s="39"/>
      <c r="C23" s="40"/>
      <c r="D23" s="40"/>
      <c r="G23" s="39"/>
      <c r="H23" s="40"/>
      <c r="I23" s="40"/>
    </row>
    <row r="24" spans="2:10" x14ac:dyDescent="0.25">
      <c r="B24" s="34" t="s">
        <v>71</v>
      </c>
      <c r="C24" s="38"/>
      <c r="D24" s="29" t="s">
        <v>18</v>
      </c>
      <c r="G24" s="34" t="s">
        <v>71</v>
      </c>
      <c r="H24" s="38"/>
      <c r="I24" s="29" t="s">
        <v>18</v>
      </c>
    </row>
    <row r="25" spans="2:10" ht="15.75" thickBot="1" x14ac:dyDescent="0.3"/>
    <row r="26" spans="2:10" ht="15.75" thickBot="1" x14ac:dyDescent="0.3">
      <c r="B26" s="86" t="s">
        <v>26</v>
      </c>
      <c r="C26" s="87"/>
      <c r="D26" s="88"/>
      <c r="G26" s="86" t="s">
        <v>27</v>
      </c>
      <c r="H26" s="87"/>
      <c r="I26" s="88"/>
    </row>
    <row r="27" spans="2:10" x14ac:dyDescent="0.25">
      <c r="B27" s="15" t="s">
        <v>9</v>
      </c>
      <c r="C27" s="89" t="s">
        <v>16</v>
      </c>
      <c r="D27" s="89"/>
      <c r="G27" s="15" t="s">
        <v>9</v>
      </c>
      <c r="H27" s="90" t="s">
        <v>21</v>
      </c>
      <c r="I27" s="91"/>
    </row>
    <row r="28" spans="2:10" x14ac:dyDescent="0.25">
      <c r="B28" s="16" t="s">
        <v>6</v>
      </c>
      <c r="C28" s="92" t="s">
        <v>17</v>
      </c>
      <c r="D28" s="92"/>
      <c r="G28" s="16" t="s">
        <v>6</v>
      </c>
      <c r="H28" s="93" t="s">
        <v>17</v>
      </c>
      <c r="I28" s="94"/>
    </row>
    <row r="29" spans="2:10" x14ac:dyDescent="0.25">
      <c r="B29" s="16" t="s">
        <v>0</v>
      </c>
      <c r="C29" s="92" t="str">
        <f ca="1">B8</f>
        <v>September 2025</v>
      </c>
      <c r="D29" s="92"/>
      <c r="G29" s="16" t="s">
        <v>0</v>
      </c>
      <c r="H29" s="93" t="str">
        <f ca="1">G8</f>
        <v>September 2025</v>
      </c>
      <c r="I29" s="94"/>
    </row>
    <row r="30" spans="2:10" x14ac:dyDescent="0.25">
      <c r="B30" s="17" t="s">
        <v>1</v>
      </c>
      <c r="C30" s="98" t="s">
        <v>20</v>
      </c>
      <c r="D30" s="98"/>
      <c r="G30" s="17" t="s">
        <v>1</v>
      </c>
      <c r="H30" s="99" t="s">
        <v>15</v>
      </c>
      <c r="I30" s="100"/>
    </row>
    <row r="31" spans="2:10" x14ac:dyDescent="0.25">
      <c r="B31" s="17" t="s">
        <v>14</v>
      </c>
      <c r="C31" s="101" t="s">
        <v>7</v>
      </c>
      <c r="D31" s="101"/>
      <c r="G31" s="17" t="s">
        <v>14</v>
      </c>
      <c r="H31" s="102" t="s">
        <v>10</v>
      </c>
      <c r="I31" s="103"/>
    </row>
    <row r="32" spans="2:10" ht="15.75" thickBot="1" x14ac:dyDescent="0.3">
      <c r="B32" s="2"/>
      <c r="C32" s="3"/>
      <c r="D32" s="3"/>
      <c r="G32" s="2"/>
      <c r="H32" s="3"/>
      <c r="I32" s="3"/>
    </row>
    <row r="33" spans="2:9" ht="15.75" thickBot="1" x14ac:dyDescent="0.3">
      <c r="B33" s="9" t="s">
        <v>8</v>
      </c>
      <c r="C33" s="11">
        <f>AVERAGE(D44:D66)</f>
        <v>88.098260869565209</v>
      </c>
      <c r="D33" s="10" t="s">
        <v>5</v>
      </c>
      <c r="G33" s="9" t="s">
        <v>8</v>
      </c>
      <c r="H33" s="11">
        <f>I37</f>
        <v>36.276304347826091</v>
      </c>
      <c r="I33" s="10" t="s">
        <v>5</v>
      </c>
    </row>
    <row r="34" spans="2:9" ht="15.75" thickBot="1" x14ac:dyDescent="0.3">
      <c r="B34" s="20" t="s">
        <v>19</v>
      </c>
      <c r="C34" s="21"/>
      <c r="D34" s="22" t="s">
        <v>5</v>
      </c>
      <c r="G34" s="20" t="s">
        <v>19</v>
      </c>
      <c r="H34" s="21"/>
      <c r="I34" s="22" t="s">
        <v>5</v>
      </c>
    </row>
    <row r="35" spans="2:9" x14ac:dyDescent="0.25">
      <c r="B35" s="2"/>
      <c r="C35" s="4"/>
      <c r="D35" s="2"/>
    </row>
    <row r="36" spans="2:9" x14ac:dyDescent="0.25">
      <c r="G36" s="5" t="s">
        <v>2</v>
      </c>
      <c r="H36" s="6" t="s">
        <v>3</v>
      </c>
      <c r="I36" s="7" t="s">
        <v>4</v>
      </c>
    </row>
    <row r="37" spans="2:9" x14ac:dyDescent="0.25">
      <c r="G37" s="111" t="str">
        <f ca="1">"1st Front Month - "&amp;G8</f>
        <v>1st Front Month - September 2025</v>
      </c>
      <c r="H37" s="112"/>
      <c r="I37" s="35">
        <f>AVERAGE(I44:I66)</f>
        <v>36.276304347826091</v>
      </c>
    </row>
    <row r="40" spans="2:9" x14ac:dyDescent="0.25">
      <c r="G40" s="113" t="str">
        <f ca="1">"**Einmalrabatt gültig ausschliesslich für den Monat "&amp;MID(CELL("dateiname",A4),FIND("]",CELL("dateiname",A4))+1,255)</f>
        <v>**Einmalrabatt gültig ausschliesslich für den Monat September 2025</v>
      </c>
      <c r="H40" s="113"/>
      <c r="I40" s="113"/>
    </row>
    <row r="43" spans="2:9" x14ac:dyDescent="0.25">
      <c r="B43" s="30" t="s">
        <v>30</v>
      </c>
      <c r="C43" s="31" t="s">
        <v>3</v>
      </c>
      <c r="D43" s="32" t="s">
        <v>4</v>
      </c>
      <c r="G43" s="30" t="s">
        <v>31</v>
      </c>
      <c r="H43" s="33" t="s">
        <v>3</v>
      </c>
      <c r="I43" s="32" t="s">
        <v>29</v>
      </c>
    </row>
    <row r="44" spans="2:9" x14ac:dyDescent="0.25">
      <c r="B44" s="23" t="s">
        <v>77</v>
      </c>
      <c r="C44" s="24">
        <v>45859</v>
      </c>
      <c r="D44" s="25">
        <v>91.48</v>
      </c>
      <c r="G44" s="23"/>
      <c r="H44" s="27">
        <v>45859</v>
      </c>
      <c r="I44" s="37">
        <v>36.969000000000001</v>
      </c>
    </row>
    <row r="45" spans="2:9" x14ac:dyDescent="0.25">
      <c r="B45" s="26" t="s">
        <v>77</v>
      </c>
      <c r="C45" s="27">
        <v>45860</v>
      </c>
      <c r="D45" s="28">
        <v>91</v>
      </c>
      <c r="G45" s="23"/>
      <c r="H45" s="27">
        <v>45860</v>
      </c>
      <c r="I45" s="37">
        <v>36.854999999999997</v>
      </c>
    </row>
    <row r="46" spans="2:9" x14ac:dyDescent="0.25">
      <c r="B46" s="26" t="s">
        <v>77</v>
      </c>
      <c r="C46" s="27">
        <v>45861</v>
      </c>
      <c r="D46" s="28">
        <v>87.48</v>
      </c>
      <c r="G46" s="23"/>
      <c r="H46" s="27">
        <v>45861</v>
      </c>
      <c r="I46" s="37">
        <v>36.417000000000002</v>
      </c>
    </row>
    <row r="47" spans="2:9" x14ac:dyDescent="0.25">
      <c r="B47" s="26" t="s">
        <v>77</v>
      </c>
      <c r="C47" s="27">
        <v>45862</v>
      </c>
      <c r="D47" s="28">
        <v>88.77</v>
      </c>
      <c r="G47" s="23"/>
      <c r="H47" s="27">
        <v>45862</v>
      </c>
      <c r="I47" s="37">
        <v>36.171999999999997</v>
      </c>
    </row>
    <row r="48" spans="2:9" x14ac:dyDescent="0.25">
      <c r="B48" s="26" t="s">
        <v>77</v>
      </c>
      <c r="C48" s="27">
        <v>45863</v>
      </c>
      <c r="D48" s="28">
        <v>89.03</v>
      </c>
      <c r="G48" s="23"/>
      <c r="H48" s="27">
        <v>45863</v>
      </c>
      <c r="I48" s="37">
        <v>36.256</v>
      </c>
    </row>
    <row r="49" spans="2:9" x14ac:dyDescent="0.25">
      <c r="B49" s="26" t="s">
        <v>77</v>
      </c>
      <c r="C49" s="27">
        <v>45866</v>
      </c>
      <c r="D49" s="28">
        <v>89.15</v>
      </c>
      <c r="G49" s="23"/>
      <c r="H49" s="27">
        <v>45866</v>
      </c>
      <c r="I49" s="37">
        <v>36.694000000000003</v>
      </c>
    </row>
    <row r="50" spans="2:9" x14ac:dyDescent="0.25">
      <c r="B50" s="26" t="s">
        <v>77</v>
      </c>
      <c r="C50" s="27">
        <v>45867</v>
      </c>
      <c r="D50" s="28">
        <v>94.33</v>
      </c>
      <c r="G50" s="23"/>
      <c r="H50" s="27">
        <v>45867</v>
      </c>
      <c r="I50" s="37">
        <v>37.981000000000002</v>
      </c>
    </row>
    <row r="51" spans="2:9" x14ac:dyDescent="0.25">
      <c r="B51" s="26" t="s">
        <v>77</v>
      </c>
      <c r="C51" s="27">
        <v>45868</v>
      </c>
      <c r="D51" s="28">
        <v>94.02</v>
      </c>
      <c r="G51" s="23"/>
      <c r="H51" s="27">
        <v>45868</v>
      </c>
      <c r="I51" s="37">
        <v>38.393000000000001</v>
      </c>
    </row>
    <row r="52" spans="2:9" x14ac:dyDescent="0.25">
      <c r="B52" s="26" t="s">
        <v>77</v>
      </c>
      <c r="C52" s="27">
        <v>45869</v>
      </c>
      <c r="D52" s="28">
        <v>92.17</v>
      </c>
      <c r="G52" s="23"/>
      <c r="H52" s="27">
        <v>45869</v>
      </c>
      <c r="I52" s="37">
        <v>38.457000000000001</v>
      </c>
    </row>
    <row r="53" spans="2:9" x14ac:dyDescent="0.25">
      <c r="B53" s="26" t="s">
        <v>77</v>
      </c>
      <c r="C53" s="27">
        <v>45870</v>
      </c>
      <c r="D53" s="28">
        <v>90.69</v>
      </c>
      <c r="G53" s="23"/>
      <c r="H53" s="27">
        <v>45870</v>
      </c>
      <c r="I53" s="37">
        <v>37.098999999999997</v>
      </c>
    </row>
    <row r="54" spans="2:9" x14ac:dyDescent="0.25">
      <c r="B54" s="26" t="s">
        <v>77</v>
      </c>
      <c r="C54" s="27">
        <v>45873</v>
      </c>
      <c r="D54" s="28">
        <v>90.12</v>
      </c>
      <c r="G54" s="23"/>
      <c r="H54" s="27">
        <v>45873</v>
      </c>
      <c r="I54" s="37">
        <v>37.286000000000001</v>
      </c>
    </row>
    <row r="55" spans="2:9" x14ac:dyDescent="0.25">
      <c r="B55" s="26" t="s">
        <v>77</v>
      </c>
      <c r="C55" s="27">
        <v>45874</v>
      </c>
      <c r="D55" s="28">
        <v>90.26</v>
      </c>
      <c r="G55" s="23"/>
      <c r="H55" s="27">
        <v>45874</v>
      </c>
      <c r="I55" s="37">
        <v>37.351999999999997</v>
      </c>
    </row>
    <row r="56" spans="2:9" x14ac:dyDescent="0.25">
      <c r="B56" s="26" t="s">
        <v>77</v>
      </c>
      <c r="C56" s="27">
        <v>45875</v>
      </c>
      <c r="D56" s="28">
        <v>87.65</v>
      </c>
      <c r="G56" s="23"/>
      <c r="H56" s="27">
        <v>45875</v>
      </c>
      <c r="I56" s="37">
        <v>36.371000000000002</v>
      </c>
    </row>
    <row r="57" spans="2:9" x14ac:dyDescent="0.25">
      <c r="B57" s="26" t="s">
        <v>77</v>
      </c>
      <c r="C57" s="27">
        <v>45876</v>
      </c>
      <c r="D57" s="28">
        <v>86.7</v>
      </c>
      <c r="G57" s="23"/>
      <c r="H57" s="27">
        <v>45876</v>
      </c>
      <c r="I57" s="37">
        <v>35.956000000000003</v>
      </c>
    </row>
    <row r="58" spans="2:9" x14ac:dyDescent="0.25">
      <c r="B58" s="26" t="s">
        <v>77</v>
      </c>
      <c r="C58" s="27">
        <v>45877</v>
      </c>
      <c r="D58" s="28">
        <v>87.11</v>
      </c>
      <c r="G58" s="23"/>
      <c r="H58" s="27">
        <v>45877</v>
      </c>
      <c r="I58" s="37">
        <v>35.581000000000003</v>
      </c>
    </row>
    <row r="59" spans="2:9" x14ac:dyDescent="0.25">
      <c r="B59" s="26" t="s">
        <v>77</v>
      </c>
      <c r="C59" s="27">
        <v>45880</v>
      </c>
      <c r="D59" s="28">
        <v>86.14</v>
      </c>
      <c r="G59" s="23"/>
      <c r="H59" s="27">
        <v>45880</v>
      </c>
      <c r="I59" s="37">
        <v>36.009</v>
      </c>
    </row>
    <row r="60" spans="2:9" x14ac:dyDescent="0.25">
      <c r="B60" s="26" t="s">
        <v>77</v>
      </c>
      <c r="C60" s="27">
        <v>45881</v>
      </c>
      <c r="D60" s="28">
        <v>85.22</v>
      </c>
      <c r="G60" s="23" t="s">
        <v>32</v>
      </c>
      <c r="H60" s="27">
        <v>45881</v>
      </c>
      <c r="I60" s="37">
        <v>35.395000000000003</v>
      </c>
    </row>
    <row r="61" spans="2:9" x14ac:dyDescent="0.25">
      <c r="B61" s="26" t="s">
        <v>77</v>
      </c>
      <c r="C61" s="27">
        <v>45882</v>
      </c>
      <c r="D61" s="28">
        <v>84.35</v>
      </c>
      <c r="G61" s="23" t="s">
        <v>32</v>
      </c>
      <c r="H61" s="27">
        <v>45882</v>
      </c>
      <c r="I61" s="37">
        <v>35.668999999999997</v>
      </c>
    </row>
    <row r="62" spans="2:9" x14ac:dyDescent="0.25">
      <c r="B62" s="26" t="s">
        <v>77</v>
      </c>
      <c r="C62" s="27">
        <v>45883</v>
      </c>
      <c r="D62" s="28">
        <v>84.07</v>
      </c>
      <c r="G62" s="23" t="s">
        <v>32</v>
      </c>
      <c r="H62" s="27">
        <v>45883</v>
      </c>
      <c r="I62" s="37">
        <v>35.283000000000001</v>
      </c>
    </row>
    <row r="63" spans="2:9" x14ac:dyDescent="0.25">
      <c r="B63" s="26" t="s">
        <v>77</v>
      </c>
      <c r="C63" s="27">
        <v>45884</v>
      </c>
      <c r="D63" s="28">
        <v>82.45</v>
      </c>
      <c r="G63" s="23" t="s">
        <v>32</v>
      </c>
      <c r="H63" s="27">
        <v>45884</v>
      </c>
      <c r="I63" s="37">
        <v>34.213000000000001</v>
      </c>
    </row>
    <row r="64" spans="2:9" x14ac:dyDescent="0.25">
      <c r="B64" s="26" t="s">
        <v>77</v>
      </c>
      <c r="C64" s="27">
        <v>45887</v>
      </c>
      <c r="D64" s="28">
        <v>84.62</v>
      </c>
      <c r="G64" s="23" t="s">
        <v>32</v>
      </c>
      <c r="H64" s="27">
        <v>45887</v>
      </c>
      <c r="I64" s="37">
        <v>34.465000000000003</v>
      </c>
    </row>
    <row r="65" spans="2:10" x14ac:dyDescent="0.25">
      <c r="B65" s="26" t="s">
        <v>77</v>
      </c>
      <c r="C65" s="27">
        <v>45888</v>
      </c>
      <c r="D65" s="28">
        <v>83.83</v>
      </c>
      <c r="G65" s="23"/>
      <c r="H65" s="27">
        <v>45888</v>
      </c>
      <c r="I65" s="37">
        <v>34.445999999999998</v>
      </c>
    </row>
    <row r="66" spans="2:10" x14ac:dyDescent="0.25">
      <c r="B66" s="26" t="s">
        <v>77</v>
      </c>
      <c r="C66" s="27">
        <v>45889</v>
      </c>
      <c r="D66" s="28">
        <v>85.62</v>
      </c>
      <c r="G66" s="23"/>
      <c r="H66" s="27">
        <v>45889</v>
      </c>
      <c r="I66" s="37">
        <v>35.036000000000001</v>
      </c>
    </row>
    <row r="67" spans="2:10" x14ac:dyDescent="0.25">
      <c r="G67" s="1" t="s">
        <v>32</v>
      </c>
      <c r="J67" s="1" t="s">
        <v>32</v>
      </c>
    </row>
    <row r="68" spans="2:10" x14ac:dyDescent="0.25">
      <c r="G68" s="1" t="s">
        <v>32</v>
      </c>
      <c r="J68" s="1" t="s">
        <v>32</v>
      </c>
    </row>
    <row r="69" spans="2:10" x14ac:dyDescent="0.25">
      <c r="G69" s="1" t="s">
        <v>32</v>
      </c>
      <c r="J69" s="1" t="s">
        <v>32</v>
      </c>
    </row>
    <row r="70" spans="2:10" x14ac:dyDescent="0.25">
      <c r="G70" s="1" t="s">
        <v>32</v>
      </c>
      <c r="J70" s="1" t="s">
        <v>32</v>
      </c>
    </row>
    <row r="71" spans="2:10" x14ac:dyDescent="0.25">
      <c r="G71" s="1" t="s">
        <v>32</v>
      </c>
      <c r="J71" s="1" t="s">
        <v>32</v>
      </c>
    </row>
    <row r="72" spans="2:10" x14ac:dyDescent="0.25">
      <c r="G72" s="1" t="s">
        <v>32</v>
      </c>
      <c r="J72" s="1" t="s">
        <v>32</v>
      </c>
    </row>
    <row r="73" spans="2:10" x14ac:dyDescent="0.25">
      <c r="G73" s="1" t="s">
        <v>32</v>
      </c>
      <c r="J73" s="1" t="s">
        <v>32</v>
      </c>
    </row>
    <row r="74" spans="2:10" x14ac:dyDescent="0.25">
      <c r="G74" s="1" t="s">
        <v>32</v>
      </c>
      <c r="H74" s="1" t="s">
        <v>32</v>
      </c>
      <c r="I74" s="1" t="s">
        <v>32</v>
      </c>
      <c r="J74" s="1" t="s">
        <v>32</v>
      </c>
    </row>
  </sheetData>
  <mergeCells count="33">
    <mergeCell ref="G37:H37"/>
    <mergeCell ref="G40:I40"/>
    <mergeCell ref="C29:D29"/>
    <mergeCell ref="H29:I29"/>
    <mergeCell ref="C30:D30"/>
    <mergeCell ref="H30:I30"/>
    <mergeCell ref="C31:D31"/>
    <mergeCell ref="H31:I31"/>
    <mergeCell ref="B26:D26"/>
    <mergeCell ref="G26:I26"/>
    <mergeCell ref="C27:D27"/>
    <mergeCell ref="H27:I27"/>
    <mergeCell ref="C28:D28"/>
    <mergeCell ref="H28:I28"/>
    <mergeCell ref="C20:D20"/>
    <mergeCell ref="H20:I20"/>
    <mergeCell ref="C21:D21"/>
    <mergeCell ref="H21:I21"/>
    <mergeCell ref="C22:D22"/>
    <mergeCell ref="H22:I22"/>
    <mergeCell ref="C19:D19"/>
    <mergeCell ref="H19:I19"/>
    <mergeCell ref="B4:B5"/>
    <mergeCell ref="G4:G5"/>
    <mergeCell ref="B7:D7"/>
    <mergeCell ref="G7:I7"/>
    <mergeCell ref="B8:D8"/>
    <mergeCell ref="G8:I8"/>
    <mergeCell ref="B14:I14"/>
    <mergeCell ref="C16:D16"/>
    <mergeCell ref="H16:I16"/>
    <mergeCell ref="B18:D18"/>
    <mergeCell ref="G18:I18"/>
  </mergeCells>
  <hyperlinks>
    <hyperlink ref="C31:D31" r:id="rId1" display="EEX" xr:uid="{80A2F8CA-190D-45B5-86DC-31B7E5CBADBC}"/>
    <hyperlink ref="B24" r:id="rId2" display="Berechnungsdetails im Preisblatt (Seite 3)" xr:uid="{82551C96-A287-45AF-9B28-C448DCEF1BE4}"/>
    <hyperlink ref="G24" r:id="rId3" display="Berechnungsdetails im Preisblatt (Seite 3)" xr:uid="{CFC09770-7587-42EF-BAA6-585B8F1AC71F}"/>
    <hyperlink ref="H31:I31" r:id="rId4" display="CEGH" xr:uid="{07B49A62-43CA-482A-BF1C-8C3E6C45E43F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4814F-B481-4B37-8BFD-EFFD81C17A80}">
  <sheetPr>
    <tabColor theme="8" tint="0.79998168889431442"/>
  </sheetPr>
  <dimension ref="B1:J74"/>
  <sheetViews>
    <sheetView topLeftCell="B32" zoomScaleNormal="100" workbookViewId="0">
      <selection activeCell="C63" sqref="C63"/>
    </sheetView>
  </sheetViews>
  <sheetFormatPr baseColWidth="10" defaultColWidth="11.42578125" defaultRowHeight="15" x14ac:dyDescent="0.25"/>
  <cols>
    <col min="1" max="1" width="5.7109375" style="1" customWidth="1"/>
    <col min="2" max="2" width="38.7109375" style="1" bestFit="1" customWidth="1"/>
    <col min="3" max="4" width="16.5703125" style="1" customWidth="1"/>
    <col min="5" max="6" width="5.7109375" style="1" customWidth="1"/>
    <col min="7" max="7" width="38.7109375" style="1" bestFit="1" customWidth="1"/>
    <col min="8" max="9" width="16.5703125" style="1" customWidth="1"/>
    <col min="10" max="10" width="7.7109375" style="1" customWidth="1"/>
    <col min="11" max="16384" width="11.42578125" style="1"/>
  </cols>
  <sheetData>
    <row r="1" spans="2:9" ht="15" customHeight="1" x14ac:dyDescent="0.25"/>
    <row r="2" spans="2:9" ht="15" customHeight="1" x14ac:dyDescent="0.25"/>
    <row r="3" spans="2:9" ht="15" customHeight="1" x14ac:dyDescent="0.25"/>
    <row r="4" spans="2:9" ht="15" customHeight="1" x14ac:dyDescent="0.25">
      <c r="B4" s="104" t="s">
        <v>39</v>
      </c>
      <c r="C4" s="43"/>
      <c r="D4" s="43"/>
      <c r="E4" s="43"/>
      <c r="F4" s="43"/>
      <c r="G4" s="104" t="s">
        <v>40</v>
      </c>
    </row>
    <row r="5" spans="2:9" ht="15" customHeight="1" x14ac:dyDescent="0.25">
      <c r="B5" s="104"/>
      <c r="C5" s="43"/>
      <c r="D5" s="43"/>
      <c r="E5" s="43"/>
      <c r="F5" s="43"/>
      <c r="G5" s="104"/>
    </row>
    <row r="6" spans="2:9" ht="15.75" thickBot="1" x14ac:dyDescent="0.3"/>
    <row r="7" spans="2:9" x14ac:dyDescent="0.25">
      <c r="B7" s="105" t="s">
        <v>22</v>
      </c>
      <c r="C7" s="106"/>
      <c r="D7" s="107"/>
      <c r="G7" s="105" t="s">
        <v>24</v>
      </c>
      <c r="H7" s="106"/>
      <c r="I7" s="107"/>
    </row>
    <row r="8" spans="2:9" ht="15.75" thickBot="1" x14ac:dyDescent="0.3">
      <c r="B8" s="108" t="str">
        <f ca="1">MID(CELL("dateiname",A1),FIND("]",CELL("dateiname",A1))+1,255)</f>
        <v>August 2025</v>
      </c>
      <c r="C8" s="109"/>
      <c r="D8" s="110"/>
      <c r="G8" s="108" t="str">
        <f ca="1">MID(CELL("dateiname",F1),FIND("]",CELL("dateiname",F1))+1,255)</f>
        <v>August 2025</v>
      </c>
      <c r="H8" s="109"/>
      <c r="I8" s="110"/>
    </row>
    <row r="9" spans="2:9" x14ac:dyDescent="0.25">
      <c r="B9" s="18" t="s">
        <v>13</v>
      </c>
      <c r="C9" s="19" t="s">
        <v>11</v>
      </c>
      <c r="D9" s="19" t="s">
        <v>12</v>
      </c>
      <c r="G9" s="14" t="s">
        <v>13</v>
      </c>
      <c r="H9" s="8" t="s">
        <v>11</v>
      </c>
      <c r="I9" s="8" t="s">
        <v>12</v>
      </c>
    </row>
    <row r="10" spans="2:9" x14ac:dyDescent="0.25">
      <c r="B10" s="41" t="s">
        <v>48</v>
      </c>
      <c r="C10" s="44">
        <f>((($C$33-$C$34)*1.1)+30.54)/10</f>
        <v>12.437715000000001</v>
      </c>
      <c r="D10" s="12">
        <f>C10*1.2</f>
        <v>14.925257999999999</v>
      </c>
      <c r="E10" s="13"/>
      <c r="F10" s="13"/>
      <c r="G10" s="45" t="s">
        <v>51</v>
      </c>
      <c r="H10" s="44">
        <f>(($H$33-$H$34)+20.36)/10</f>
        <v>5.8836100000000009</v>
      </c>
      <c r="I10" s="12">
        <f>H10*1.2</f>
        <v>7.0603320000000007</v>
      </c>
    </row>
    <row r="11" spans="2:9" x14ac:dyDescent="0.25">
      <c r="B11" s="41" t="s">
        <v>49</v>
      </c>
      <c r="C11" s="44">
        <f>((($C$33-$C$34)*1.1)+33.09)/10</f>
        <v>12.692715000000002</v>
      </c>
      <c r="D11" s="12">
        <f>C11*1.2</f>
        <v>15.231258</v>
      </c>
      <c r="E11" s="13"/>
      <c r="F11" s="13"/>
      <c r="G11" s="41" t="s">
        <v>52</v>
      </c>
      <c r="H11" s="44">
        <f>(($H$33-$H$34)+22.91)/10</f>
        <v>6.1386100000000017</v>
      </c>
      <c r="I11" s="12">
        <f>H11*1.2</f>
        <v>7.3663320000000017</v>
      </c>
    </row>
    <row r="12" spans="2:9" x14ac:dyDescent="0.25">
      <c r="B12" s="41" t="s">
        <v>46</v>
      </c>
      <c r="C12" s="44">
        <f>((($C$33-$C$34)*1.1)+25.45)/10</f>
        <v>11.928715</v>
      </c>
      <c r="D12" s="12">
        <f>C12*1.2</f>
        <v>14.314458</v>
      </c>
      <c r="E12" s="13"/>
      <c r="F12" s="13"/>
      <c r="G12" s="41" t="s">
        <v>47</v>
      </c>
      <c r="H12" s="44">
        <f>(($H$33-$H$34)+15.27)/10</f>
        <v>5.3746100000000014</v>
      </c>
      <c r="I12" s="12">
        <f>H12*1.2</f>
        <v>6.4495320000000014</v>
      </c>
    </row>
    <row r="13" spans="2:9" x14ac:dyDescent="0.25">
      <c r="B13" s="41" t="s">
        <v>53</v>
      </c>
      <c r="C13" s="44">
        <f>((($C$33-$C$34)*1.1)+28)/10</f>
        <v>12.183715000000001</v>
      </c>
      <c r="D13" s="12">
        <f t="shared" ref="D13" si="0">C13*1.2</f>
        <v>14.620458000000001</v>
      </c>
      <c r="E13" s="13"/>
      <c r="F13" s="13"/>
      <c r="G13" s="41" t="s">
        <v>50</v>
      </c>
      <c r="H13" s="44">
        <f>(($H$33-$H$34)+17.82)/10</f>
        <v>5.6296100000000013</v>
      </c>
      <c r="I13" s="12">
        <f t="shared" ref="I13" si="1">H13*1.2</f>
        <v>6.7555320000000014</v>
      </c>
    </row>
    <row r="14" spans="2:9" x14ac:dyDescent="0.25">
      <c r="B14" s="78"/>
      <c r="C14" s="78"/>
      <c r="D14" s="78"/>
      <c r="E14" s="78"/>
      <c r="F14" s="78"/>
      <c r="G14" s="78"/>
      <c r="H14" s="78"/>
      <c r="I14" s="78"/>
    </row>
    <row r="15" spans="2:9" x14ac:dyDescent="0.25">
      <c r="B15" s="41" t="s">
        <v>33</v>
      </c>
      <c r="C15" s="36">
        <v>5</v>
      </c>
      <c r="D15" s="12">
        <f t="shared" ref="D15" si="2">C15*1.2</f>
        <v>6</v>
      </c>
      <c r="E15" s="38"/>
      <c r="F15" s="38"/>
      <c r="G15" s="41" t="s">
        <v>33</v>
      </c>
      <c r="H15" s="36">
        <f>C15</f>
        <v>5</v>
      </c>
      <c r="I15" s="12">
        <f t="shared" ref="I15" si="3">H15*1.2</f>
        <v>6</v>
      </c>
    </row>
    <row r="16" spans="2:9" x14ac:dyDescent="0.25">
      <c r="B16" s="42" t="s">
        <v>36</v>
      </c>
      <c r="C16" s="79" t="s">
        <v>67</v>
      </c>
      <c r="D16" s="80"/>
      <c r="E16" s="38"/>
      <c r="F16" s="38"/>
      <c r="G16" s="42" t="str">
        <f>B16</f>
        <v>Gratis Energie</v>
      </c>
      <c r="H16" s="79" t="s">
        <v>67</v>
      </c>
      <c r="I16" s="80"/>
    </row>
    <row r="17" spans="2:10" ht="15.75" thickBot="1" x14ac:dyDescent="0.3"/>
    <row r="18" spans="2:10" ht="15.75" thickBot="1" x14ac:dyDescent="0.3">
      <c r="B18" s="86" t="s">
        <v>23</v>
      </c>
      <c r="C18" s="87"/>
      <c r="D18" s="88"/>
      <c r="G18" s="86" t="s">
        <v>25</v>
      </c>
      <c r="H18" s="87"/>
      <c r="I18" s="88"/>
    </row>
    <row r="19" spans="2:10" x14ac:dyDescent="0.25">
      <c r="B19" s="41" t="s">
        <v>48</v>
      </c>
      <c r="C19" s="68" t="s">
        <v>59</v>
      </c>
      <c r="D19" s="68"/>
      <c r="G19" s="41" t="s">
        <v>51</v>
      </c>
      <c r="H19" s="69" t="s">
        <v>63</v>
      </c>
      <c r="I19" s="70"/>
    </row>
    <row r="20" spans="2:10" x14ac:dyDescent="0.25">
      <c r="B20" s="41" t="s">
        <v>49</v>
      </c>
      <c r="C20" s="69" t="s">
        <v>60</v>
      </c>
      <c r="D20" s="70"/>
      <c r="G20" s="41" t="s">
        <v>52</v>
      </c>
      <c r="H20" s="69" t="s">
        <v>64</v>
      </c>
      <c r="I20" s="70"/>
    </row>
    <row r="21" spans="2:10" x14ac:dyDescent="0.25">
      <c r="B21" s="41" t="s">
        <v>46</v>
      </c>
      <c r="C21" s="84" t="s">
        <v>61</v>
      </c>
      <c r="D21" s="85"/>
      <c r="G21" s="41" t="s">
        <v>47</v>
      </c>
      <c r="H21" s="84" t="s">
        <v>65</v>
      </c>
      <c r="I21" s="85"/>
      <c r="J21"/>
    </row>
    <row r="22" spans="2:10" x14ac:dyDescent="0.25">
      <c r="B22" s="41" t="s">
        <v>53</v>
      </c>
      <c r="C22" s="68" t="s">
        <v>62</v>
      </c>
      <c r="D22" s="68"/>
      <c r="G22" s="41" t="s">
        <v>50</v>
      </c>
      <c r="H22" s="69" t="s">
        <v>66</v>
      </c>
      <c r="I22" s="70"/>
    </row>
    <row r="23" spans="2:10" x14ac:dyDescent="0.25">
      <c r="B23" s="39"/>
      <c r="C23" s="40"/>
      <c r="D23" s="40"/>
      <c r="G23" s="39"/>
      <c r="H23" s="40"/>
      <c r="I23" s="40"/>
    </row>
    <row r="24" spans="2:10" x14ac:dyDescent="0.25">
      <c r="B24" s="34" t="s">
        <v>71</v>
      </c>
      <c r="C24" s="38"/>
      <c r="D24" s="29" t="s">
        <v>18</v>
      </c>
      <c r="G24" s="34" t="s">
        <v>71</v>
      </c>
      <c r="H24" s="38"/>
      <c r="I24" s="29" t="s">
        <v>18</v>
      </c>
    </row>
    <row r="25" spans="2:10" ht="15.75" thickBot="1" x14ac:dyDescent="0.3"/>
    <row r="26" spans="2:10" ht="15.75" thickBot="1" x14ac:dyDescent="0.3">
      <c r="B26" s="86" t="s">
        <v>26</v>
      </c>
      <c r="C26" s="87"/>
      <c r="D26" s="88"/>
      <c r="G26" s="86" t="s">
        <v>27</v>
      </c>
      <c r="H26" s="87"/>
      <c r="I26" s="88"/>
    </row>
    <row r="27" spans="2:10" x14ac:dyDescent="0.25">
      <c r="B27" s="15" t="s">
        <v>9</v>
      </c>
      <c r="C27" s="89" t="s">
        <v>16</v>
      </c>
      <c r="D27" s="89"/>
      <c r="G27" s="15" t="s">
        <v>9</v>
      </c>
      <c r="H27" s="90" t="s">
        <v>21</v>
      </c>
      <c r="I27" s="91"/>
    </row>
    <row r="28" spans="2:10" x14ac:dyDescent="0.25">
      <c r="B28" s="16" t="s">
        <v>6</v>
      </c>
      <c r="C28" s="92" t="s">
        <v>17</v>
      </c>
      <c r="D28" s="92"/>
      <c r="G28" s="16" t="s">
        <v>6</v>
      </c>
      <c r="H28" s="93" t="s">
        <v>17</v>
      </c>
      <c r="I28" s="94"/>
    </row>
    <row r="29" spans="2:10" x14ac:dyDescent="0.25">
      <c r="B29" s="16" t="s">
        <v>0</v>
      </c>
      <c r="C29" s="92" t="str">
        <f ca="1">B8</f>
        <v>August 2025</v>
      </c>
      <c r="D29" s="92"/>
      <c r="G29" s="16" t="s">
        <v>0</v>
      </c>
      <c r="H29" s="93" t="str">
        <f ca="1">G8</f>
        <v>August 2025</v>
      </c>
      <c r="I29" s="94"/>
    </row>
    <row r="30" spans="2:10" x14ac:dyDescent="0.25">
      <c r="B30" s="17" t="s">
        <v>1</v>
      </c>
      <c r="C30" s="98" t="s">
        <v>20</v>
      </c>
      <c r="D30" s="98"/>
      <c r="G30" s="17" t="s">
        <v>1</v>
      </c>
      <c r="H30" s="99" t="s">
        <v>15</v>
      </c>
      <c r="I30" s="100"/>
    </row>
    <row r="31" spans="2:10" x14ac:dyDescent="0.25">
      <c r="B31" s="17" t="s">
        <v>14</v>
      </c>
      <c r="C31" s="101" t="s">
        <v>7</v>
      </c>
      <c r="D31" s="101"/>
      <c r="G31" s="17" t="s">
        <v>14</v>
      </c>
      <c r="H31" s="102" t="s">
        <v>10</v>
      </c>
      <c r="I31" s="103"/>
    </row>
    <row r="32" spans="2:10" ht="15.75" thickBot="1" x14ac:dyDescent="0.3">
      <c r="B32" s="2"/>
      <c r="C32" s="3"/>
      <c r="D32" s="3"/>
      <c r="G32" s="2"/>
      <c r="H32" s="3"/>
      <c r="I32" s="3"/>
    </row>
    <row r="33" spans="2:9" ht="15.75" thickBot="1" x14ac:dyDescent="0.3">
      <c r="B33" s="9" t="s">
        <v>8</v>
      </c>
      <c r="C33" s="11">
        <f>AVERAGE(D44:D66)</f>
        <v>85.3065</v>
      </c>
      <c r="D33" s="10" t="s">
        <v>5</v>
      </c>
      <c r="G33" s="9" t="s">
        <v>8</v>
      </c>
      <c r="H33" s="11">
        <f>I37</f>
        <v>38.47610000000001</v>
      </c>
      <c r="I33" s="10" t="s">
        <v>5</v>
      </c>
    </row>
    <row r="34" spans="2:9" ht="15.75" thickBot="1" x14ac:dyDescent="0.3">
      <c r="B34" s="20" t="s">
        <v>19</v>
      </c>
      <c r="C34" s="21"/>
      <c r="D34" s="22" t="s">
        <v>5</v>
      </c>
      <c r="G34" s="20" t="s">
        <v>19</v>
      </c>
      <c r="H34" s="21"/>
      <c r="I34" s="22" t="s">
        <v>5</v>
      </c>
    </row>
    <row r="35" spans="2:9" x14ac:dyDescent="0.25">
      <c r="B35" s="2"/>
      <c r="C35" s="4"/>
      <c r="D35" s="2"/>
    </row>
    <row r="36" spans="2:9" x14ac:dyDescent="0.25">
      <c r="G36" s="5" t="s">
        <v>2</v>
      </c>
      <c r="H36" s="6" t="s">
        <v>3</v>
      </c>
      <c r="I36" s="7" t="s">
        <v>4</v>
      </c>
    </row>
    <row r="37" spans="2:9" x14ac:dyDescent="0.25">
      <c r="G37" s="111" t="str">
        <f ca="1">"1st Front Month - "&amp;G8</f>
        <v>1st Front Month - August 2025</v>
      </c>
      <c r="H37" s="112"/>
      <c r="I37" s="35">
        <f>AVERAGE(I44:I66)</f>
        <v>38.47610000000001</v>
      </c>
    </row>
    <row r="40" spans="2:9" x14ac:dyDescent="0.25">
      <c r="G40" s="113" t="str">
        <f ca="1">"**Einmalrabatt gültig ausschliesslich für den Monat "&amp;MID(CELL("dateiname",A4),FIND("]",CELL("dateiname",A4))+1,255)</f>
        <v>**Einmalrabatt gültig ausschliesslich für den Monat August 2025</v>
      </c>
      <c r="H40" s="113"/>
      <c r="I40" s="113"/>
    </row>
    <row r="43" spans="2:9" x14ac:dyDescent="0.25">
      <c r="B43" s="30" t="s">
        <v>30</v>
      </c>
      <c r="C43" s="31" t="s">
        <v>3</v>
      </c>
      <c r="D43" s="32" t="s">
        <v>4</v>
      </c>
      <c r="G43" s="30" t="s">
        <v>31</v>
      </c>
      <c r="H43" s="33" t="s">
        <v>3</v>
      </c>
      <c r="I43" s="32" t="s">
        <v>29</v>
      </c>
    </row>
    <row r="44" spans="2:9" x14ac:dyDescent="0.25">
      <c r="B44" s="23" t="s">
        <v>76</v>
      </c>
      <c r="C44" s="24">
        <v>45831</v>
      </c>
      <c r="D44" s="25">
        <v>92.27</v>
      </c>
      <c r="G44" s="23"/>
      <c r="H44" s="27">
        <v>45831</v>
      </c>
      <c r="I44" s="37">
        <v>44.401000000000003</v>
      </c>
    </row>
    <row r="45" spans="2:9" x14ac:dyDescent="0.25">
      <c r="B45" s="26" t="s">
        <v>76</v>
      </c>
      <c r="C45" s="27">
        <v>45832</v>
      </c>
      <c r="D45" s="28">
        <v>87.11</v>
      </c>
      <c r="G45" s="23"/>
      <c r="H45" s="27">
        <v>45832</v>
      </c>
      <c r="I45" s="37">
        <v>39.696000000000005</v>
      </c>
    </row>
    <row r="46" spans="2:9" x14ac:dyDescent="0.25">
      <c r="B46" s="26" t="s">
        <v>76</v>
      </c>
      <c r="C46" s="27">
        <v>45833</v>
      </c>
      <c r="D46" s="28">
        <v>87.31</v>
      </c>
      <c r="G46" s="23"/>
      <c r="H46" s="27">
        <v>45833</v>
      </c>
      <c r="I46" s="37">
        <v>39.612000000000002</v>
      </c>
    </row>
    <row r="47" spans="2:9" x14ac:dyDescent="0.25">
      <c r="B47" s="26" t="s">
        <v>76</v>
      </c>
      <c r="C47" s="27">
        <v>45834</v>
      </c>
      <c r="D47" s="28">
        <v>82.65</v>
      </c>
      <c r="G47" s="23"/>
      <c r="H47" s="27">
        <v>45834</v>
      </c>
      <c r="I47" s="37">
        <v>38.305</v>
      </c>
    </row>
    <row r="48" spans="2:9" x14ac:dyDescent="0.25">
      <c r="B48" s="26" t="s">
        <v>76</v>
      </c>
      <c r="C48" s="27">
        <v>45835</v>
      </c>
      <c r="D48" s="28">
        <v>83.59</v>
      </c>
      <c r="G48" s="23"/>
      <c r="H48" s="27">
        <v>45835</v>
      </c>
      <c r="I48" s="37">
        <v>37.753999999999998</v>
      </c>
    </row>
    <row r="49" spans="2:9" x14ac:dyDescent="0.25">
      <c r="B49" s="26" t="s">
        <v>76</v>
      </c>
      <c r="C49" s="27">
        <v>45838</v>
      </c>
      <c r="D49" s="28">
        <v>82.17</v>
      </c>
      <c r="G49" s="23"/>
      <c r="H49" s="27">
        <v>45838</v>
      </c>
      <c r="I49" s="37">
        <v>36.864000000000004</v>
      </c>
    </row>
    <row r="50" spans="2:9" x14ac:dyDescent="0.25">
      <c r="B50" s="26" t="s">
        <v>76</v>
      </c>
      <c r="C50" s="27">
        <v>45839</v>
      </c>
      <c r="D50" s="28">
        <v>85.13</v>
      </c>
      <c r="G50" s="23"/>
      <c r="H50" s="27">
        <v>45839</v>
      </c>
      <c r="I50" s="37">
        <v>37.615000000000002</v>
      </c>
    </row>
    <row r="51" spans="2:9" x14ac:dyDescent="0.25">
      <c r="B51" s="26" t="s">
        <v>76</v>
      </c>
      <c r="C51" s="27">
        <v>45840</v>
      </c>
      <c r="D51" s="28">
        <v>87.4</v>
      </c>
      <c r="G51" s="23"/>
      <c r="H51" s="27">
        <v>45840</v>
      </c>
      <c r="I51" s="37">
        <v>37.627000000000002</v>
      </c>
    </row>
    <row r="52" spans="2:9" x14ac:dyDescent="0.25">
      <c r="B52" s="26" t="s">
        <v>76</v>
      </c>
      <c r="C52" s="27">
        <v>45841</v>
      </c>
      <c r="D52" s="28">
        <v>85.54</v>
      </c>
      <c r="G52" s="23"/>
      <c r="H52" s="27">
        <v>45841</v>
      </c>
      <c r="I52" s="37">
        <v>37.731999999999999</v>
      </c>
    </row>
    <row r="53" spans="2:9" x14ac:dyDescent="0.25">
      <c r="B53" s="26" t="s">
        <v>76</v>
      </c>
      <c r="C53" s="27">
        <v>45842</v>
      </c>
      <c r="D53" s="28">
        <v>86.49</v>
      </c>
      <c r="G53" s="23"/>
      <c r="H53" s="27">
        <v>45842</v>
      </c>
      <c r="I53" s="37">
        <v>37.631</v>
      </c>
    </row>
    <row r="54" spans="2:9" x14ac:dyDescent="0.25">
      <c r="B54" s="26" t="s">
        <v>76</v>
      </c>
      <c r="C54" s="27">
        <v>45845</v>
      </c>
      <c r="D54" s="28">
        <v>86.96</v>
      </c>
      <c r="G54" s="23"/>
      <c r="H54" s="27">
        <v>45845</v>
      </c>
      <c r="I54" s="37">
        <v>37.658999999999999</v>
      </c>
    </row>
    <row r="55" spans="2:9" x14ac:dyDescent="0.25">
      <c r="B55" s="26" t="s">
        <v>76</v>
      </c>
      <c r="C55" s="27">
        <v>45846</v>
      </c>
      <c r="D55" s="28">
        <v>87.19</v>
      </c>
      <c r="G55" s="23"/>
      <c r="H55" s="27">
        <v>45846</v>
      </c>
      <c r="I55" s="37">
        <v>38.093000000000004</v>
      </c>
    </row>
    <row r="56" spans="2:9" x14ac:dyDescent="0.25">
      <c r="B56" s="26" t="s">
        <v>76</v>
      </c>
      <c r="C56" s="27">
        <v>45847</v>
      </c>
      <c r="D56" s="28">
        <v>83.56</v>
      </c>
      <c r="G56" s="23"/>
      <c r="H56" s="27">
        <v>45847</v>
      </c>
      <c r="I56" s="37">
        <v>38.24</v>
      </c>
    </row>
    <row r="57" spans="2:9" x14ac:dyDescent="0.25">
      <c r="B57" s="26" t="s">
        <v>76</v>
      </c>
      <c r="C57" s="27">
        <v>45848</v>
      </c>
      <c r="D57" s="28">
        <v>85.73</v>
      </c>
      <c r="G57" s="23"/>
      <c r="H57" s="27">
        <v>45848</v>
      </c>
      <c r="I57" s="37">
        <v>38.841999999999999</v>
      </c>
    </row>
    <row r="58" spans="2:9" x14ac:dyDescent="0.25">
      <c r="B58" s="26" t="s">
        <v>76</v>
      </c>
      <c r="C58" s="27">
        <v>45849</v>
      </c>
      <c r="D58" s="28">
        <v>84.29</v>
      </c>
      <c r="G58" s="23"/>
      <c r="H58" s="27">
        <v>45849</v>
      </c>
      <c r="I58" s="37">
        <v>39.146000000000001</v>
      </c>
    </row>
    <row r="59" spans="2:9" x14ac:dyDescent="0.25">
      <c r="B59" s="26" t="s">
        <v>76</v>
      </c>
      <c r="C59" s="27">
        <v>45852</v>
      </c>
      <c r="D59" s="28">
        <v>86.33</v>
      </c>
      <c r="G59" s="23"/>
      <c r="H59" s="27">
        <v>45852</v>
      </c>
      <c r="I59" s="37">
        <v>39.040999999999997</v>
      </c>
    </row>
    <row r="60" spans="2:9" x14ac:dyDescent="0.25">
      <c r="B60" s="26" t="s">
        <v>76</v>
      </c>
      <c r="C60" s="27">
        <v>45853</v>
      </c>
      <c r="D60" s="28">
        <v>82.87</v>
      </c>
      <c r="G60" s="23" t="s">
        <v>32</v>
      </c>
      <c r="H60" s="27">
        <v>45853</v>
      </c>
      <c r="I60" s="37">
        <v>38.017000000000003</v>
      </c>
    </row>
    <row r="61" spans="2:9" x14ac:dyDescent="0.25">
      <c r="B61" s="26" t="s">
        <v>76</v>
      </c>
      <c r="C61" s="27">
        <v>45854</v>
      </c>
      <c r="D61" s="28">
        <v>85.41</v>
      </c>
      <c r="G61" s="23" t="s">
        <v>32</v>
      </c>
      <c r="H61" s="27">
        <v>45854</v>
      </c>
      <c r="I61" s="37">
        <v>38.161999999999999</v>
      </c>
    </row>
    <row r="62" spans="2:9" x14ac:dyDescent="0.25">
      <c r="B62" s="26" t="s">
        <v>76</v>
      </c>
      <c r="C62" s="27">
        <v>45855</v>
      </c>
      <c r="D62" s="28">
        <v>82.68</v>
      </c>
      <c r="G62" s="23" t="s">
        <v>32</v>
      </c>
      <c r="H62" s="27">
        <v>45855</v>
      </c>
      <c r="I62" s="37">
        <v>37.9</v>
      </c>
    </row>
    <row r="63" spans="2:9" x14ac:dyDescent="0.25">
      <c r="B63" s="26" t="s">
        <v>76</v>
      </c>
      <c r="C63" s="27">
        <v>45856</v>
      </c>
      <c r="D63" s="28">
        <v>81.45</v>
      </c>
      <c r="G63" s="23" t="s">
        <v>32</v>
      </c>
      <c r="H63" s="27">
        <v>45856</v>
      </c>
      <c r="I63" s="37">
        <v>37.185000000000002</v>
      </c>
    </row>
    <row r="64" spans="2:9" x14ac:dyDescent="0.25">
      <c r="B64" s="26"/>
      <c r="C64" s="27"/>
      <c r="D64" s="28"/>
      <c r="G64" s="23" t="s">
        <v>32</v>
      </c>
      <c r="H64" s="27"/>
      <c r="I64" s="37"/>
    </row>
    <row r="65" spans="2:10" x14ac:dyDescent="0.25">
      <c r="B65" s="26"/>
      <c r="C65" s="27"/>
      <c r="D65" s="28"/>
      <c r="G65" s="23"/>
      <c r="H65" s="27"/>
      <c r="I65" s="37"/>
    </row>
    <row r="66" spans="2:10" x14ac:dyDescent="0.25">
      <c r="B66" s="26"/>
      <c r="C66" s="27"/>
      <c r="D66" s="28"/>
      <c r="G66" s="23"/>
      <c r="H66" s="27"/>
      <c r="I66" s="37"/>
    </row>
    <row r="67" spans="2:10" x14ac:dyDescent="0.25">
      <c r="G67" s="1" t="s">
        <v>32</v>
      </c>
      <c r="J67" s="1" t="s">
        <v>32</v>
      </c>
    </row>
    <row r="68" spans="2:10" x14ac:dyDescent="0.25">
      <c r="G68" s="1" t="s">
        <v>32</v>
      </c>
      <c r="J68" s="1" t="s">
        <v>32</v>
      </c>
    </row>
    <row r="69" spans="2:10" x14ac:dyDescent="0.25">
      <c r="G69" s="1" t="s">
        <v>32</v>
      </c>
      <c r="J69" s="1" t="s">
        <v>32</v>
      </c>
    </row>
    <row r="70" spans="2:10" x14ac:dyDescent="0.25">
      <c r="G70" s="1" t="s">
        <v>32</v>
      </c>
      <c r="J70" s="1" t="s">
        <v>32</v>
      </c>
    </row>
    <row r="71" spans="2:10" x14ac:dyDescent="0.25">
      <c r="G71" s="1" t="s">
        <v>32</v>
      </c>
      <c r="J71" s="1" t="s">
        <v>32</v>
      </c>
    </row>
    <row r="72" spans="2:10" x14ac:dyDescent="0.25">
      <c r="G72" s="1" t="s">
        <v>32</v>
      </c>
      <c r="J72" s="1" t="s">
        <v>32</v>
      </c>
    </row>
    <row r="73" spans="2:10" x14ac:dyDescent="0.25">
      <c r="G73" s="1" t="s">
        <v>32</v>
      </c>
      <c r="J73" s="1" t="s">
        <v>32</v>
      </c>
    </row>
    <row r="74" spans="2:10" x14ac:dyDescent="0.25">
      <c r="G74" s="1" t="s">
        <v>32</v>
      </c>
      <c r="H74" s="1" t="s">
        <v>32</v>
      </c>
      <c r="I74" s="1" t="s">
        <v>32</v>
      </c>
      <c r="J74" s="1" t="s">
        <v>32</v>
      </c>
    </row>
  </sheetData>
  <mergeCells count="33">
    <mergeCell ref="C19:D19"/>
    <mergeCell ref="H19:I19"/>
    <mergeCell ref="B4:B5"/>
    <mergeCell ref="G4:G5"/>
    <mergeCell ref="B7:D7"/>
    <mergeCell ref="G7:I7"/>
    <mergeCell ref="B8:D8"/>
    <mergeCell ref="G8:I8"/>
    <mergeCell ref="B14:I14"/>
    <mergeCell ref="C16:D16"/>
    <mergeCell ref="H16:I16"/>
    <mergeCell ref="B18:D18"/>
    <mergeCell ref="G18:I18"/>
    <mergeCell ref="C20:D20"/>
    <mergeCell ref="H20:I20"/>
    <mergeCell ref="C21:D21"/>
    <mergeCell ref="H21:I21"/>
    <mergeCell ref="C22:D22"/>
    <mergeCell ref="H22:I22"/>
    <mergeCell ref="B26:D26"/>
    <mergeCell ref="G26:I26"/>
    <mergeCell ref="C27:D27"/>
    <mergeCell ref="H27:I27"/>
    <mergeCell ref="C28:D28"/>
    <mergeCell ref="H28:I28"/>
    <mergeCell ref="G37:H37"/>
    <mergeCell ref="G40:I40"/>
    <mergeCell ref="C29:D29"/>
    <mergeCell ref="H29:I29"/>
    <mergeCell ref="C30:D30"/>
    <mergeCell ref="H30:I30"/>
    <mergeCell ref="C31:D31"/>
    <mergeCell ref="H31:I31"/>
  </mergeCells>
  <hyperlinks>
    <hyperlink ref="C31:D31" r:id="rId1" display="EEX" xr:uid="{AAF5EBB2-E284-4910-998F-7D58DD858CA9}"/>
    <hyperlink ref="B24" r:id="rId2" display="Berechnungsdetails im Preisblatt (Seite 3)" xr:uid="{0DD43619-6C9C-4C99-A8F6-FDE222AAF694}"/>
    <hyperlink ref="G24" r:id="rId3" display="Berechnungsdetails im Preisblatt (Seite 3)" xr:uid="{70A056BA-CD11-4580-915E-16BC822A7BD3}"/>
    <hyperlink ref="H31:I31" r:id="rId4" display="CEGH" xr:uid="{5700B47B-4832-4125-AAC7-BE0F5CAD92D5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0A48D-0F40-4016-95F7-48381C24EA3B}">
  <sheetPr>
    <tabColor theme="8" tint="0.79998168889431442"/>
  </sheetPr>
  <dimension ref="B1:J74"/>
  <sheetViews>
    <sheetView topLeftCell="A15" zoomScaleNormal="100" workbookViewId="0">
      <selection activeCell="K1" sqref="K1:Y1048576"/>
    </sheetView>
  </sheetViews>
  <sheetFormatPr baseColWidth="10" defaultColWidth="11.42578125" defaultRowHeight="15" x14ac:dyDescent="0.25"/>
  <cols>
    <col min="1" max="1" width="5.7109375" style="1" customWidth="1"/>
    <col min="2" max="2" width="38.7109375" style="1" bestFit="1" customWidth="1"/>
    <col min="3" max="4" width="16.5703125" style="1" customWidth="1"/>
    <col min="5" max="6" width="5.7109375" style="1" customWidth="1"/>
    <col min="7" max="7" width="38.7109375" style="1" bestFit="1" customWidth="1"/>
    <col min="8" max="9" width="16.5703125" style="1" customWidth="1"/>
    <col min="10" max="10" width="7.7109375" style="1" customWidth="1"/>
    <col min="11" max="16384" width="11.42578125" style="1"/>
  </cols>
  <sheetData>
    <row r="1" spans="2:9" ht="15" customHeight="1" x14ac:dyDescent="0.25"/>
    <row r="2" spans="2:9" ht="15" customHeight="1" x14ac:dyDescent="0.25"/>
    <row r="3" spans="2:9" ht="15" customHeight="1" x14ac:dyDescent="0.25"/>
    <row r="4" spans="2:9" ht="15" customHeight="1" x14ac:dyDescent="0.25">
      <c r="B4" s="104" t="s">
        <v>39</v>
      </c>
      <c r="C4" s="43"/>
      <c r="D4" s="43"/>
      <c r="E4" s="43"/>
      <c r="F4" s="43"/>
      <c r="G4" s="104" t="s">
        <v>40</v>
      </c>
    </row>
    <row r="5" spans="2:9" ht="15" customHeight="1" x14ac:dyDescent="0.25">
      <c r="B5" s="104"/>
      <c r="C5" s="43"/>
      <c r="D5" s="43"/>
      <c r="E5" s="43"/>
      <c r="F5" s="43"/>
      <c r="G5" s="104"/>
    </row>
    <row r="6" spans="2:9" ht="15.75" thickBot="1" x14ac:dyDescent="0.3"/>
    <row r="7" spans="2:9" x14ac:dyDescent="0.25">
      <c r="B7" s="105" t="s">
        <v>22</v>
      </c>
      <c r="C7" s="106"/>
      <c r="D7" s="107"/>
      <c r="G7" s="105" t="s">
        <v>24</v>
      </c>
      <c r="H7" s="106"/>
      <c r="I7" s="107"/>
    </row>
    <row r="8" spans="2:9" ht="15.75" thickBot="1" x14ac:dyDescent="0.3">
      <c r="B8" s="108" t="str">
        <f ca="1">MID(CELL("dateiname",A1),FIND("]",CELL("dateiname",A1))+1,255)</f>
        <v>Juli 2025</v>
      </c>
      <c r="C8" s="109"/>
      <c r="D8" s="110"/>
      <c r="G8" s="108" t="str">
        <f ca="1">MID(CELL("dateiname",F1),FIND("]",CELL("dateiname",F1))+1,255)</f>
        <v>Juli 2025</v>
      </c>
      <c r="H8" s="109"/>
      <c r="I8" s="110"/>
    </row>
    <row r="9" spans="2:9" x14ac:dyDescent="0.25">
      <c r="B9" s="18" t="s">
        <v>13</v>
      </c>
      <c r="C9" s="19" t="s">
        <v>11</v>
      </c>
      <c r="D9" s="19" t="s">
        <v>12</v>
      </c>
      <c r="G9" s="14" t="s">
        <v>13</v>
      </c>
      <c r="H9" s="8" t="s">
        <v>11</v>
      </c>
      <c r="I9" s="8" t="s">
        <v>12</v>
      </c>
    </row>
    <row r="10" spans="2:9" x14ac:dyDescent="0.25">
      <c r="B10" s="41" t="s">
        <v>48</v>
      </c>
      <c r="C10" s="44">
        <f>((($C$33-$C$34)*1.1)+30.54)/10</f>
        <v>12.247417391304348</v>
      </c>
      <c r="D10" s="12">
        <f>C10*1.2</f>
        <v>14.696900869565216</v>
      </c>
      <c r="E10" s="13"/>
      <c r="F10" s="13"/>
      <c r="G10" s="45" t="s">
        <v>51</v>
      </c>
      <c r="H10" s="44">
        <f>(($H$33-$H$34)+20.36)/10</f>
        <v>6.0803130434782613</v>
      </c>
      <c r="I10" s="12">
        <f>H10*1.2</f>
        <v>7.2963756521739134</v>
      </c>
    </row>
    <row r="11" spans="2:9" x14ac:dyDescent="0.25">
      <c r="B11" s="41" t="s">
        <v>49</v>
      </c>
      <c r="C11" s="44">
        <f>((($C$33-$C$34)*1.1)+33.09)/10</f>
        <v>12.502417391304348</v>
      </c>
      <c r="D11" s="12">
        <f>C11*1.2</f>
        <v>15.002900869565217</v>
      </c>
      <c r="E11" s="13"/>
      <c r="F11" s="13"/>
      <c r="G11" s="41" t="s">
        <v>52</v>
      </c>
      <c r="H11" s="44">
        <f>(($H$33-$H$34)+22.91)/10</f>
        <v>6.3353130434782612</v>
      </c>
      <c r="I11" s="12">
        <f>H11*1.2</f>
        <v>7.6023756521739134</v>
      </c>
    </row>
    <row r="12" spans="2:9" x14ac:dyDescent="0.25">
      <c r="B12" s="41" t="s">
        <v>46</v>
      </c>
      <c r="C12" s="44">
        <f>((($C$33-$C$34)*1.1)+25.45)/10</f>
        <v>11.738417391304349</v>
      </c>
      <c r="D12" s="12">
        <f>C12*1.2</f>
        <v>14.086100869565218</v>
      </c>
      <c r="E12" s="13"/>
      <c r="F12" s="13"/>
      <c r="G12" s="41" t="s">
        <v>47</v>
      </c>
      <c r="H12" s="44">
        <f>(($H$33-$H$34)+15.27)/10</f>
        <v>5.571313043478261</v>
      </c>
      <c r="I12" s="12">
        <f>H12*1.2</f>
        <v>6.6855756521739131</v>
      </c>
    </row>
    <row r="13" spans="2:9" x14ac:dyDescent="0.25">
      <c r="B13" s="41" t="s">
        <v>53</v>
      </c>
      <c r="C13" s="44">
        <f>((($C$33-$C$34)*1.1)+28)/10</f>
        <v>11.993417391304348</v>
      </c>
      <c r="D13" s="12">
        <f t="shared" ref="D13" si="0">C13*1.2</f>
        <v>14.392100869565217</v>
      </c>
      <c r="E13" s="13"/>
      <c r="F13" s="13"/>
      <c r="G13" s="41" t="s">
        <v>50</v>
      </c>
      <c r="H13" s="44">
        <f>(($H$33-$H$34)+17.82)/10</f>
        <v>5.8263130434782608</v>
      </c>
      <c r="I13" s="12">
        <f t="shared" ref="I13" si="1">H13*1.2</f>
        <v>6.9915756521739132</v>
      </c>
    </row>
    <row r="14" spans="2:9" x14ac:dyDescent="0.25">
      <c r="B14" s="78"/>
      <c r="C14" s="78"/>
      <c r="D14" s="78"/>
      <c r="E14" s="78"/>
      <c r="F14" s="78"/>
      <c r="G14" s="78"/>
      <c r="H14" s="78"/>
      <c r="I14" s="78"/>
    </row>
    <row r="15" spans="2:9" x14ac:dyDescent="0.25">
      <c r="B15" s="41" t="s">
        <v>33</v>
      </c>
      <c r="C15" s="36">
        <v>5</v>
      </c>
      <c r="D15" s="12">
        <f t="shared" ref="D15" si="2">C15*1.2</f>
        <v>6</v>
      </c>
      <c r="E15" s="38"/>
      <c r="F15" s="38"/>
      <c r="G15" s="41" t="s">
        <v>33</v>
      </c>
      <c r="H15" s="36">
        <f>C15</f>
        <v>5</v>
      </c>
      <c r="I15" s="12">
        <f t="shared" ref="I15" si="3">H15*1.2</f>
        <v>6</v>
      </c>
    </row>
    <row r="16" spans="2:9" x14ac:dyDescent="0.25">
      <c r="B16" s="42" t="s">
        <v>36</v>
      </c>
      <c r="C16" s="79" t="s">
        <v>67</v>
      </c>
      <c r="D16" s="80"/>
      <c r="E16" s="38"/>
      <c r="F16" s="38"/>
      <c r="G16" s="42" t="str">
        <f>B16</f>
        <v>Gratis Energie</v>
      </c>
      <c r="H16" s="79" t="s">
        <v>67</v>
      </c>
      <c r="I16" s="80"/>
    </row>
    <row r="17" spans="2:10" ht="15.75" thickBot="1" x14ac:dyDescent="0.3"/>
    <row r="18" spans="2:10" ht="15.75" thickBot="1" x14ac:dyDescent="0.3">
      <c r="B18" s="86" t="s">
        <v>23</v>
      </c>
      <c r="C18" s="87"/>
      <c r="D18" s="88"/>
      <c r="G18" s="86" t="s">
        <v>25</v>
      </c>
      <c r="H18" s="87"/>
      <c r="I18" s="88"/>
    </row>
    <row r="19" spans="2:10" x14ac:dyDescent="0.25">
      <c r="B19" s="41" t="s">
        <v>48</v>
      </c>
      <c r="C19" s="68" t="s">
        <v>59</v>
      </c>
      <c r="D19" s="68"/>
      <c r="G19" s="41" t="s">
        <v>51</v>
      </c>
      <c r="H19" s="69" t="s">
        <v>63</v>
      </c>
      <c r="I19" s="70"/>
    </row>
    <row r="20" spans="2:10" x14ac:dyDescent="0.25">
      <c r="B20" s="41" t="s">
        <v>49</v>
      </c>
      <c r="C20" s="69" t="s">
        <v>60</v>
      </c>
      <c r="D20" s="70"/>
      <c r="G20" s="41" t="s">
        <v>52</v>
      </c>
      <c r="H20" s="69" t="s">
        <v>64</v>
      </c>
      <c r="I20" s="70"/>
    </row>
    <row r="21" spans="2:10" x14ac:dyDescent="0.25">
      <c r="B21" s="41" t="s">
        <v>46</v>
      </c>
      <c r="C21" s="84" t="s">
        <v>61</v>
      </c>
      <c r="D21" s="85"/>
      <c r="G21" s="41" t="s">
        <v>47</v>
      </c>
      <c r="H21" s="84" t="s">
        <v>65</v>
      </c>
      <c r="I21" s="85"/>
      <c r="J21"/>
    </row>
    <row r="22" spans="2:10" x14ac:dyDescent="0.25">
      <c r="B22" s="41" t="s">
        <v>53</v>
      </c>
      <c r="C22" s="68" t="s">
        <v>62</v>
      </c>
      <c r="D22" s="68"/>
      <c r="G22" s="41" t="s">
        <v>50</v>
      </c>
      <c r="H22" s="69" t="s">
        <v>66</v>
      </c>
      <c r="I22" s="70"/>
    </row>
    <row r="23" spans="2:10" x14ac:dyDescent="0.25">
      <c r="B23" s="39"/>
      <c r="C23" s="40"/>
      <c r="D23" s="40"/>
      <c r="G23" s="39"/>
      <c r="H23" s="40"/>
      <c r="I23" s="40"/>
    </row>
    <row r="24" spans="2:10" x14ac:dyDescent="0.25">
      <c r="B24" s="34" t="s">
        <v>71</v>
      </c>
      <c r="C24" s="38"/>
      <c r="D24" s="29" t="s">
        <v>18</v>
      </c>
      <c r="G24" s="34" t="s">
        <v>71</v>
      </c>
      <c r="H24" s="38"/>
      <c r="I24" s="29" t="s">
        <v>18</v>
      </c>
    </row>
    <row r="25" spans="2:10" ht="15.75" thickBot="1" x14ac:dyDescent="0.3"/>
    <row r="26" spans="2:10" ht="15.75" thickBot="1" x14ac:dyDescent="0.3">
      <c r="B26" s="86" t="s">
        <v>26</v>
      </c>
      <c r="C26" s="87"/>
      <c r="D26" s="88"/>
      <c r="G26" s="86" t="s">
        <v>27</v>
      </c>
      <c r="H26" s="87"/>
      <c r="I26" s="88"/>
    </row>
    <row r="27" spans="2:10" x14ac:dyDescent="0.25">
      <c r="B27" s="15" t="s">
        <v>9</v>
      </c>
      <c r="C27" s="89" t="s">
        <v>16</v>
      </c>
      <c r="D27" s="89"/>
      <c r="G27" s="15" t="s">
        <v>9</v>
      </c>
      <c r="H27" s="90" t="s">
        <v>21</v>
      </c>
      <c r="I27" s="91"/>
    </row>
    <row r="28" spans="2:10" x14ac:dyDescent="0.25">
      <c r="B28" s="16" t="s">
        <v>6</v>
      </c>
      <c r="C28" s="92" t="s">
        <v>17</v>
      </c>
      <c r="D28" s="92"/>
      <c r="G28" s="16" t="s">
        <v>6</v>
      </c>
      <c r="H28" s="93" t="s">
        <v>17</v>
      </c>
      <c r="I28" s="94"/>
    </row>
    <row r="29" spans="2:10" x14ac:dyDescent="0.25">
      <c r="B29" s="16" t="s">
        <v>0</v>
      </c>
      <c r="C29" s="92" t="str">
        <f ca="1">B8</f>
        <v>Juli 2025</v>
      </c>
      <c r="D29" s="92"/>
      <c r="G29" s="16" t="s">
        <v>0</v>
      </c>
      <c r="H29" s="93" t="str">
        <f ca="1">G8</f>
        <v>Juli 2025</v>
      </c>
      <c r="I29" s="94"/>
    </row>
    <row r="30" spans="2:10" x14ac:dyDescent="0.25">
      <c r="B30" s="17" t="s">
        <v>1</v>
      </c>
      <c r="C30" s="98" t="s">
        <v>20</v>
      </c>
      <c r="D30" s="98"/>
      <c r="G30" s="17" t="s">
        <v>1</v>
      </c>
      <c r="H30" s="99" t="s">
        <v>15</v>
      </c>
      <c r="I30" s="100"/>
    </row>
    <row r="31" spans="2:10" x14ac:dyDescent="0.25">
      <c r="B31" s="17" t="s">
        <v>14</v>
      </c>
      <c r="C31" s="101" t="s">
        <v>7</v>
      </c>
      <c r="D31" s="101"/>
      <c r="G31" s="17" t="s">
        <v>14</v>
      </c>
      <c r="H31" s="102" t="s">
        <v>10</v>
      </c>
      <c r="I31" s="103"/>
    </row>
    <row r="32" spans="2:10" ht="15.75" thickBot="1" x14ac:dyDescent="0.3">
      <c r="B32" s="2"/>
      <c r="C32" s="3"/>
      <c r="D32" s="3"/>
      <c r="G32" s="2"/>
      <c r="H32" s="3"/>
      <c r="I32" s="3"/>
    </row>
    <row r="33" spans="2:9" ht="15.75" thickBot="1" x14ac:dyDescent="0.3">
      <c r="B33" s="9" t="s">
        <v>8</v>
      </c>
      <c r="C33" s="11">
        <f>AVERAGE(D44:D66)</f>
        <v>83.576521739130428</v>
      </c>
      <c r="D33" s="10" t="s">
        <v>5</v>
      </c>
      <c r="G33" s="9" t="s">
        <v>8</v>
      </c>
      <c r="H33" s="11">
        <f>I37</f>
        <v>40.44313043478261</v>
      </c>
      <c r="I33" s="10" t="s">
        <v>5</v>
      </c>
    </row>
    <row r="34" spans="2:9" ht="15.75" thickBot="1" x14ac:dyDescent="0.3">
      <c r="B34" s="20" t="s">
        <v>19</v>
      </c>
      <c r="C34" s="21"/>
      <c r="D34" s="22" t="s">
        <v>5</v>
      </c>
      <c r="G34" s="20" t="s">
        <v>19</v>
      </c>
      <c r="H34" s="21"/>
      <c r="I34" s="22" t="s">
        <v>5</v>
      </c>
    </row>
    <row r="35" spans="2:9" x14ac:dyDescent="0.25">
      <c r="B35" s="2"/>
      <c r="C35" s="4"/>
      <c r="D35" s="2"/>
    </row>
    <row r="36" spans="2:9" x14ac:dyDescent="0.25">
      <c r="G36" s="5" t="s">
        <v>2</v>
      </c>
      <c r="H36" s="6" t="s">
        <v>3</v>
      </c>
      <c r="I36" s="7" t="s">
        <v>4</v>
      </c>
    </row>
    <row r="37" spans="2:9" x14ac:dyDescent="0.25">
      <c r="G37" s="111" t="str">
        <f ca="1">"1st Front Month - "&amp;G8</f>
        <v>1st Front Month - Juli 2025</v>
      </c>
      <c r="H37" s="112"/>
      <c r="I37" s="35">
        <f>AVERAGE(I44:I66)</f>
        <v>40.44313043478261</v>
      </c>
    </row>
    <row r="40" spans="2:9" x14ac:dyDescent="0.25">
      <c r="G40" s="113" t="str">
        <f ca="1">"**Einmalrabatt gültig ausschliesslich für den Monat "&amp;MID(CELL("dateiname",A4),FIND("]",CELL("dateiname",A4))+1,255)</f>
        <v>**Einmalrabatt gültig ausschliesslich für den Monat Juli 2025</v>
      </c>
      <c r="H40" s="113"/>
      <c r="I40" s="113"/>
    </row>
    <row r="43" spans="2:9" x14ac:dyDescent="0.25">
      <c r="B43" s="30" t="s">
        <v>30</v>
      </c>
      <c r="C43" s="31" t="s">
        <v>3</v>
      </c>
      <c r="D43" s="32" t="s">
        <v>4</v>
      </c>
      <c r="G43" s="30" t="s">
        <v>31</v>
      </c>
      <c r="H43" s="33" t="s">
        <v>3</v>
      </c>
      <c r="I43" s="32" t="s">
        <v>29</v>
      </c>
    </row>
    <row r="44" spans="2:9" x14ac:dyDescent="0.25">
      <c r="B44" s="23" t="s">
        <v>75</v>
      </c>
      <c r="C44" s="24">
        <v>45798</v>
      </c>
      <c r="D44" s="25">
        <v>86.09</v>
      </c>
      <c r="G44" s="23"/>
      <c r="H44" s="27">
        <v>45798</v>
      </c>
      <c r="I44" s="37">
        <v>39.662999999999997</v>
      </c>
    </row>
    <row r="45" spans="2:9" x14ac:dyDescent="0.25">
      <c r="B45" s="26" t="s">
        <v>75</v>
      </c>
      <c r="C45" s="27">
        <v>45799</v>
      </c>
      <c r="D45" s="28">
        <v>86.17</v>
      </c>
      <c r="G45" s="23"/>
      <c r="H45" s="27">
        <v>45799</v>
      </c>
      <c r="I45" s="37">
        <v>39.423000000000002</v>
      </c>
    </row>
    <row r="46" spans="2:9" x14ac:dyDescent="0.25">
      <c r="B46" s="26" t="s">
        <v>75</v>
      </c>
      <c r="C46" s="27">
        <v>45800</v>
      </c>
      <c r="D46" s="28">
        <v>85.59</v>
      </c>
      <c r="G46" s="23"/>
      <c r="H46" s="27">
        <v>45800</v>
      </c>
      <c r="I46" s="37">
        <v>39.557000000000002</v>
      </c>
    </row>
    <row r="47" spans="2:9" x14ac:dyDescent="0.25">
      <c r="B47" s="26" t="s">
        <v>75</v>
      </c>
      <c r="C47" s="27">
        <v>45803</v>
      </c>
      <c r="D47" s="28">
        <v>87.29</v>
      </c>
      <c r="G47" s="23"/>
      <c r="H47" s="27">
        <v>45803</v>
      </c>
      <c r="I47" s="37">
        <v>40.246000000000002</v>
      </c>
    </row>
    <row r="48" spans="2:9" x14ac:dyDescent="0.25">
      <c r="B48" s="26" t="s">
        <v>75</v>
      </c>
      <c r="C48" s="27">
        <v>45804</v>
      </c>
      <c r="D48" s="28">
        <v>86.43</v>
      </c>
      <c r="G48" s="23"/>
      <c r="H48" s="27">
        <v>45804</v>
      </c>
      <c r="I48" s="37">
        <v>40.201999999999998</v>
      </c>
    </row>
    <row r="49" spans="2:9" x14ac:dyDescent="0.25">
      <c r="B49" s="26" t="s">
        <v>75</v>
      </c>
      <c r="C49" s="27">
        <v>45805</v>
      </c>
      <c r="D49" s="28">
        <v>85.33</v>
      </c>
      <c r="G49" s="23"/>
      <c r="H49" s="27">
        <v>45805</v>
      </c>
      <c r="I49" s="37">
        <v>40.029000000000003</v>
      </c>
    </row>
    <row r="50" spans="2:9" x14ac:dyDescent="0.25">
      <c r="B50" s="26" t="s">
        <v>75</v>
      </c>
      <c r="C50" s="27">
        <v>45806</v>
      </c>
      <c r="D50" s="28">
        <v>82.7</v>
      </c>
      <c r="G50" s="23"/>
      <c r="H50" s="27">
        <v>45806</v>
      </c>
      <c r="I50" s="37">
        <v>38.731999999999999</v>
      </c>
    </row>
    <row r="51" spans="2:9" x14ac:dyDescent="0.25">
      <c r="B51" s="26" t="s">
        <v>75</v>
      </c>
      <c r="C51" s="27">
        <v>45807</v>
      </c>
      <c r="D51" s="28">
        <v>81</v>
      </c>
      <c r="G51" s="23"/>
      <c r="H51" s="27">
        <v>45807</v>
      </c>
      <c r="I51" s="37">
        <v>37.575000000000003</v>
      </c>
    </row>
    <row r="52" spans="2:9" x14ac:dyDescent="0.25">
      <c r="B52" s="26" t="s">
        <v>75</v>
      </c>
      <c r="C52" s="27">
        <v>45810</v>
      </c>
      <c r="D52" s="28">
        <v>80.849999999999994</v>
      </c>
      <c r="G52" s="23"/>
      <c r="H52" s="27">
        <v>45810</v>
      </c>
      <c r="I52" s="37">
        <v>38.338999999999999</v>
      </c>
    </row>
    <row r="53" spans="2:9" x14ac:dyDescent="0.25">
      <c r="B53" s="26" t="s">
        <v>75</v>
      </c>
      <c r="C53" s="27">
        <v>45811</v>
      </c>
      <c r="D53" s="28">
        <v>80.569999999999993</v>
      </c>
      <c r="G53" s="23"/>
      <c r="H53" s="27">
        <v>45811</v>
      </c>
      <c r="I53" s="37">
        <v>39.252000000000002</v>
      </c>
    </row>
    <row r="54" spans="2:9" x14ac:dyDescent="0.25">
      <c r="B54" s="26" t="s">
        <v>75</v>
      </c>
      <c r="C54" s="27">
        <v>45812</v>
      </c>
      <c r="D54" s="28">
        <v>79.8</v>
      </c>
      <c r="G54" s="23"/>
      <c r="H54" s="27">
        <v>45812</v>
      </c>
      <c r="I54" s="37">
        <v>39.392000000000003</v>
      </c>
    </row>
    <row r="55" spans="2:9" x14ac:dyDescent="0.25">
      <c r="B55" s="26" t="s">
        <v>75</v>
      </c>
      <c r="C55" s="27">
        <v>45813</v>
      </c>
      <c r="D55" s="28">
        <v>81.98</v>
      </c>
      <c r="G55" s="23"/>
      <c r="H55" s="27">
        <v>45813</v>
      </c>
      <c r="I55" s="37">
        <v>40.147000000000006</v>
      </c>
    </row>
    <row r="56" spans="2:9" x14ac:dyDescent="0.25">
      <c r="B56" s="26" t="s">
        <v>75</v>
      </c>
      <c r="C56" s="27">
        <v>45814</v>
      </c>
      <c r="D56" s="28">
        <v>82.98</v>
      </c>
      <c r="G56" s="23"/>
      <c r="H56" s="27">
        <v>45814</v>
      </c>
      <c r="I56" s="37">
        <v>40.158999999999999</v>
      </c>
    </row>
    <row r="57" spans="2:9" x14ac:dyDescent="0.25">
      <c r="B57" s="26" t="s">
        <v>75</v>
      </c>
      <c r="C57" s="27">
        <v>45817</v>
      </c>
      <c r="D57" s="28">
        <v>81.599999999999994</v>
      </c>
      <c r="G57" s="23"/>
      <c r="H57" s="27">
        <v>45817</v>
      </c>
      <c r="I57" s="37">
        <v>39.597999999999999</v>
      </c>
    </row>
    <row r="58" spans="2:9" x14ac:dyDescent="0.25">
      <c r="B58" s="26" t="s">
        <v>75</v>
      </c>
      <c r="C58" s="27">
        <v>45818</v>
      </c>
      <c r="D58" s="28">
        <v>80.19</v>
      </c>
      <c r="G58" s="23"/>
      <c r="H58" s="27">
        <v>45818</v>
      </c>
      <c r="I58" s="37">
        <v>38.582999999999998</v>
      </c>
    </row>
    <row r="59" spans="2:9" x14ac:dyDescent="0.25">
      <c r="B59" s="26" t="s">
        <v>75</v>
      </c>
      <c r="C59" s="27">
        <v>45819</v>
      </c>
      <c r="D59" s="28">
        <v>82.1</v>
      </c>
      <c r="G59" s="23"/>
      <c r="H59" s="27">
        <v>45819</v>
      </c>
      <c r="I59" s="37">
        <v>39.749000000000009</v>
      </c>
    </row>
    <row r="60" spans="2:9" x14ac:dyDescent="0.25">
      <c r="B60" s="26" t="s">
        <v>75</v>
      </c>
      <c r="C60" s="27">
        <v>45820</v>
      </c>
      <c r="D60" s="28">
        <v>82.53</v>
      </c>
      <c r="G60" s="23" t="s">
        <v>32</v>
      </c>
      <c r="H60" s="27">
        <v>45820</v>
      </c>
      <c r="I60" s="37">
        <v>40.076999999999998</v>
      </c>
    </row>
    <row r="61" spans="2:9" x14ac:dyDescent="0.25">
      <c r="B61" s="26" t="s">
        <v>75</v>
      </c>
      <c r="C61" s="27">
        <v>45821</v>
      </c>
      <c r="D61" s="28">
        <v>84</v>
      </c>
      <c r="G61" s="23" t="s">
        <v>32</v>
      </c>
      <c r="H61" s="27">
        <v>45821</v>
      </c>
      <c r="I61" s="37">
        <v>41.76</v>
      </c>
    </row>
    <row r="62" spans="2:9" x14ac:dyDescent="0.25">
      <c r="B62" s="26" t="s">
        <v>75</v>
      </c>
      <c r="C62" s="27">
        <v>45824</v>
      </c>
      <c r="D62" s="28">
        <v>83.94</v>
      </c>
      <c r="G62" s="23" t="s">
        <v>32</v>
      </c>
      <c r="H62" s="27">
        <v>45824</v>
      </c>
      <c r="I62" s="37">
        <v>41.695999999999998</v>
      </c>
    </row>
    <row r="63" spans="2:9" x14ac:dyDescent="0.25">
      <c r="B63" s="26" t="s">
        <v>75</v>
      </c>
      <c r="C63" s="27">
        <v>45825</v>
      </c>
      <c r="D63" s="28">
        <v>85.79</v>
      </c>
      <c r="G63" s="23" t="s">
        <v>32</v>
      </c>
      <c r="H63" s="27">
        <v>45825</v>
      </c>
      <c r="I63" s="37">
        <v>43.159000000000006</v>
      </c>
    </row>
    <row r="64" spans="2:9" x14ac:dyDescent="0.25">
      <c r="B64" s="26" t="s">
        <v>75</v>
      </c>
      <c r="C64" s="27">
        <v>45826</v>
      </c>
      <c r="D64" s="28">
        <v>82.67</v>
      </c>
      <c r="G64" s="23" t="s">
        <v>32</v>
      </c>
      <c r="H64" s="27">
        <v>45826</v>
      </c>
      <c r="I64" s="37">
        <v>42.576000000000001</v>
      </c>
    </row>
    <row r="65" spans="2:10" x14ac:dyDescent="0.25">
      <c r="B65" s="26" t="s">
        <v>75</v>
      </c>
      <c r="C65" s="27">
        <v>45827</v>
      </c>
      <c r="D65" s="28">
        <v>87.1</v>
      </c>
      <c r="G65" s="23"/>
      <c r="H65" s="27">
        <v>45827</v>
      </c>
      <c r="I65" s="37">
        <v>45.444000000000003</v>
      </c>
    </row>
    <row r="66" spans="2:10" x14ac:dyDescent="0.25">
      <c r="B66" s="26" t="s">
        <v>75</v>
      </c>
      <c r="C66" s="27">
        <v>45828</v>
      </c>
      <c r="D66" s="28">
        <v>85.56</v>
      </c>
      <c r="G66" s="23"/>
      <c r="H66" s="27">
        <v>45828</v>
      </c>
      <c r="I66" s="37">
        <v>44.834000000000003</v>
      </c>
    </row>
    <row r="67" spans="2:10" x14ac:dyDescent="0.25">
      <c r="G67" s="1" t="s">
        <v>32</v>
      </c>
      <c r="J67" s="1" t="s">
        <v>32</v>
      </c>
    </row>
    <row r="68" spans="2:10" x14ac:dyDescent="0.25">
      <c r="G68" s="1" t="s">
        <v>32</v>
      </c>
      <c r="J68" s="1" t="s">
        <v>32</v>
      </c>
    </row>
    <row r="69" spans="2:10" x14ac:dyDescent="0.25">
      <c r="G69" s="1" t="s">
        <v>32</v>
      </c>
      <c r="J69" s="1" t="s">
        <v>32</v>
      </c>
    </row>
    <row r="70" spans="2:10" x14ac:dyDescent="0.25">
      <c r="G70" s="1" t="s">
        <v>32</v>
      </c>
      <c r="J70" s="1" t="s">
        <v>32</v>
      </c>
    </row>
    <row r="71" spans="2:10" x14ac:dyDescent="0.25">
      <c r="G71" s="1" t="s">
        <v>32</v>
      </c>
      <c r="J71" s="1" t="s">
        <v>32</v>
      </c>
    </row>
    <row r="72" spans="2:10" x14ac:dyDescent="0.25">
      <c r="G72" s="1" t="s">
        <v>32</v>
      </c>
      <c r="J72" s="1" t="s">
        <v>32</v>
      </c>
    </row>
    <row r="73" spans="2:10" x14ac:dyDescent="0.25">
      <c r="G73" s="1" t="s">
        <v>32</v>
      </c>
      <c r="J73" s="1" t="s">
        <v>32</v>
      </c>
    </row>
    <row r="74" spans="2:10" x14ac:dyDescent="0.25">
      <c r="G74" s="1" t="s">
        <v>32</v>
      </c>
      <c r="H74" s="1" t="s">
        <v>32</v>
      </c>
      <c r="I74" s="1" t="s">
        <v>32</v>
      </c>
      <c r="J74" s="1" t="s">
        <v>32</v>
      </c>
    </row>
  </sheetData>
  <mergeCells count="33">
    <mergeCell ref="C22:D22"/>
    <mergeCell ref="H22:I22"/>
    <mergeCell ref="B26:D26"/>
    <mergeCell ref="G26:I26"/>
    <mergeCell ref="G40:I40"/>
    <mergeCell ref="C27:D27"/>
    <mergeCell ref="H27:I27"/>
    <mergeCell ref="C28:D28"/>
    <mergeCell ref="H28:I28"/>
    <mergeCell ref="C29:D29"/>
    <mergeCell ref="H29:I29"/>
    <mergeCell ref="C30:D30"/>
    <mergeCell ref="H30:I30"/>
    <mergeCell ref="C31:D31"/>
    <mergeCell ref="H31:I31"/>
    <mergeCell ref="G37:H37"/>
    <mergeCell ref="C19:D19"/>
    <mergeCell ref="H19:I19"/>
    <mergeCell ref="C20:D20"/>
    <mergeCell ref="H20:I20"/>
    <mergeCell ref="C21:D21"/>
    <mergeCell ref="H21:I21"/>
    <mergeCell ref="C16:D16"/>
    <mergeCell ref="H16:I16"/>
    <mergeCell ref="B8:D8"/>
    <mergeCell ref="G8:I8"/>
    <mergeCell ref="B18:D18"/>
    <mergeCell ref="G18:I18"/>
    <mergeCell ref="B4:B5"/>
    <mergeCell ref="G4:G5"/>
    <mergeCell ref="B7:D7"/>
    <mergeCell ref="G7:I7"/>
    <mergeCell ref="B14:I14"/>
  </mergeCells>
  <hyperlinks>
    <hyperlink ref="C31:D31" r:id="rId1" display="EEX" xr:uid="{C4172B64-D3AB-4E1E-A97D-EB07B3B1974A}"/>
    <hyperlink ref="B24" r:id="rId2" display="Berechnungsdetails im Preisblatt (Seite 3)" xr:uid="{AA262A85-DE4A-4696-B92F-DD3756FD8B6F}"/>
    <hyperlink ref="G24" r:id="rId3" display="Berechnungsdetails im Preisblatt (Seite 3)" xr:uid="{ED1D57AA-01AF-492E-85BD-DD1572C4713F}"/>
    <hyperlink ref="H31:I31" r:id="rId4" display="CEGH" xr:uid="{DDC1662C-1359-4607-A3A7-06E631A802B4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96FEC-5EF8-4685-8168-91F9325AC9BC}">
  <sheetPr>
    <tabColor theme="8" tint="0.79998168889431442"/>
  </sheetPr>
  <dimension ref="B1:K74"/>
  <sheetViews>
    <sheetView topLeftCell="A17" zoomScaleNormal="100" workbookViewId="0">
      <selection activeCell="C37" sqref="C37"/>
    </sheetView>
  </sheetViews>
  <sheetFormatPr baseColWidth="10" defaultColWidth="11.42578125" defaultRowHeight="15" x14ac:dyDescent="0.25"/>
  <cols>
    <col min="1" max="1" width="5.7109375" style="1" customWidth="1"/>
    <col min="2" max="2" width="38.7109375" style="1" bestFit="1" customWidth="1"/>
    <col min="3" max="4" width="16.5703125" style="1" customWidth="1"/>
    <col min="5" max="6" width="5.7109375" style="1" customWidth="1"/>
    <col min="7" max="7" width="38.7109375" style="1" bestFit="1" customWidth="1"/>
    <col min="8" max="9" width="16.5703125" style="1" customWidth="1"/>
    <col min="10" max="10" width="5.7109375" style="1" customWidth="1"/>
    <col min="11" max="16384" width="11.42578125" style="1"/>
  </cols>
  <sheetData>
    <row r="1" spans="2:9" ht="15" customHeight="1" x14ac:dyDescent="0.25"/>
    <row r="2" spans="2:9" ht="15" customHeight="1" x14ac:dyDescent="0.25"/>
    <row r="3" spans="2:9" ht="15" customHeight="1" x14ac:dyDescent="0.25"/>
    <row r="4" spans="2:9" ht="15" customHeight="1" x14ac:dyDescent="0.25">
      <c r="B4" s="104" t="s">
        <v>39</v>
      </c>
      <c r="C4" s="43"/>
      <c r="D4" s="43"/>
      <c r="E4" s="43"/>
      <c r="F4" s="43"/>
      <c r="G4" s="104" t="s">
        <v>40</v>
      </c>
    </row>
    <row r="5" spans="2:9" ht="15" customHeight="1" x14ac:dyDescent="0.25">
      <c r="B5" s="104"/>
      <c r="C5" s="43"/>
      <c r="D5" s="43"/>
      <c r="E5" s="43"/>
      <c r="F5" s="43"/>
      <c r="G5" s="104"/>
    </row>
    <row r="6" spans="2:9" ht="15.75" thickBot="1" x14ac:dyDescent="0.3"/>
    <row r="7" spans="2:9" x14ac:dyDescent="0.25">
      <c r="B7" s="105" t="s">
        <v>22</v>
      </c>
      <c r="C7" s="106"/>
      <c r="D7" s="107"/>
      <c r="G7" s="105" t="s">
        <v>24</v>
      </c>
      <c r="H7" s="106"/>
      <c r="I7" s="107"/>
    </row>
    <row r="8" spans="2:9" ht="15.75" thickBot="1" x14ac:dyDescent="0.3">
      <c r="B8" s="108" t="str">
        <f ca="1">MID(CELL("dateiname",A1),FIND("]",CELL("dateiname",A1))+1,255)</f>
        <v>Juni 2025</v>
      </c>
      <c r="C8" s="109"/>
      <c r="D8" s="110"/>
      <c r="G8" s="108" t="str">
        <f ca="1">MID(CELL("dateiname",F1),FIND("]",CELL("dateiname",F1))+1,255)</f>
        <v>Juni 2025</v>
      </c>
      <c r="H8" s="109"/>
      <c r="I8" s="110"/>
    </row>
    <row r="9" spans="2:9" x14ac:dyDescent="0.25">
      <c r="B9" s="18" t="s">
        <v>13</v>
      </c>
      <c r="C9" s="19" t="s">
        <v>11</v>
      </c>
      <c r="D9" s="19" t="s">
        <v>12</v>
      </c>
      <c r="G9" s="14" t="s">
        <v>13</v>
      </c>
      <c r="H9" s="8" t="s">
        <v>11</v>
      </c>
      <c r="I9" s="8" t="s">
        <v>12</v>
      </c>
    </row>
    <row r="10" spans="2:9" x14ac:dyDescent="0.25">
      <c r="B10" s="41" t="s">
        <v>48</v>
      </c>
      <c r="C10" s="44">
        <f>((($C$33-$C$34)*1.1)+30.54)/10</f>
        <v>11.214185000000001</v>
      </c>
      <c r="D10" s="12">
        <f>C10*1.2</f>
        <v>13.457022</v>
      </c>
      <c r="E10" s="13"/>
      <c r="F10" s="13"/>
      <c r="G10" s="41" t="s">
        <v>51</v>
      </c>
      <c r="H10" s="44">
        <f>(($H$33-$H$34)+20.36)/10</f>
        <v>5.7274950000000002</v>
      </c>
      <c r="I10" s="12">
        <f>H10*1.2</f>
        <v>6.8729940000000003</v>
      </c>
    </row>
    <row r="11" spans="2:9" x14ac:dyDescent="0.25">
      <c r="B11" s="41" t="s">
        <v>49</v>
      </c>
      <c r="C11" s="44">
        <f>((($C$33-$C$34)*1.1)+33.09)/10</f>
        <v>11.469185000000001</v>
      </c>
      <c r="D11" s="12">
        <f>C11*1.2</f>
        <v>13.763022000000001</v>
      </c>
      <c r="E11" s="13"/>
      <c r="F11" s="13"/>
      <c r="G11" s="41" t="s">
        <v>52</v>
      </c>
      <c r="H11" s="44">
        <f>(($H$33-$H$34)+22.91)/10</f>
        <v>5.9824950000000001</v>
      </c>
      <c r="I11" s="12">
        <f>H11*1.2</f>
        <v>7.1789940000000003</v>
      </c>
    </row>
    <row r="12" spans="2:9" x14ac:dyDescent="0.25">
      <c r="B12" s="41" t="s">
        <v>46</v>
      </c>
      <c r="C12" s="44">
        <f>((($C$33-$C$34)*1.1)+25.45)/10</f>
        <v>10.705185000000002</v>
      </c>
      <c r="D12" s="12">
        <f>C12*1.2</f>
        <v>12.846222000000003</v>
      </c>
      <c r="E12" s="13"/>
      <c r="F12" s="13"/>
      <c r="G12" s="41" t="s">
        <v>47</v>
      </c>
      <c r="H12" s="44">
        <f>(($H$33-$H$34)+15.27)/10</f>
        <v>5.2184949999999999</v>
      </c>
      <c r="I12" s="12">
        <f>H12*1.2</f>
        <v>6.262194</v>
      </c>
    </row>
    <row r="13" spans="2:9" x14ac:dyDescent="0.25">
      <c r="B13" s="41" t="s">
        <v>53</v>
      </c>
      <c r="C13" s="44">
        <f>((($C$33-$C$34)*1.1)+28)/10</f>
        <v>10.960185000000001</v>
      </c>
      <c r="D13" s="12">
        <f t="shared" ref="D13" si="0">C13*1.2</f>
        <v>13.152222</v>
      </c>
      <c r="E13" s="13"/>
      <c r="F13" s="13"/>
      <c r="G13" s="41" t="s">
        <v>50</v>
      </c>
      <c r="H13" s="44">
        <f>(($H$33-$H$34)+17.82)/10</f>
        <v>5.4734950000000007</v>
      </c>
      <c r="I13" s="12">
        <f t="shared" ref="I13" si="1">H13*1.2</f>
        <v>6.568194000000001</v>
      </c>
    </row>
    <row r="14" spans="2:9" x14ac:dyDescent="0.25">
      <c r="B14" s="78"/>
      <c r="C14" s="78"/>
      <c r="D14" s="78"/>
      <c r="E14" s="78"/>
      <c r="F14" s="78"/>
      <c r="G14" s="78"/>
      <c r="H14" s="78"/>
      <c r="I14" s="78"/>
    </row>
    <row r="15" spans="2:9" x14ac:dyDescent="0.25">
      <c r="B15" s="41" t="s">
        <v>33</v>
      </c>
      <c r="C15" s="36">
        <v>5</v>
      </c>
      <c r="D15" s="12">
        <f t="shared" ref="D15" si="2">C15*1.2</f>
        <v>6</v>
      </c>
      <c r="E15" s="38"/>
      <c r="F15" s="38"/>
      <c r="G15" s="41" t="s">
        <v>33</v>
      </c>
      <c r="H15" s="36">
        <f>C15</f>
        <v>5</v>
      </c>
      <c r="I15" s="12">
        <f t="shared" ref="I15" si="3">H15*1.2</f>
        <v>6</v>
      </c>
    </row>
    <row r="16" spans="2:9" x14ac:dyDescent="0.25">
      <c r="B16" s="42" t="s">
        <v>36</v>
      </c>
      <c r="C16" s="79" t="s">
        <v>67</v>
      </c>
      <c r="D16" s="80"/>
      <c r="E16" s="38"/>
      <c r="F16" s="38"/>
      <c r="G16" s="42" t="str">
        <f>B16</f>
        <v>Gratis Energie</v>
      </c>
      <c r="H16" s="79" t="s">
        <v>67</v>
      </c>
      <c r="I16" s="80"/>
    </row>
    <row r="17" spans="2:10" ht="15.75" thickBot="1" x14ac:dyDescent="0.3"/>
    <row r="18" spans="2:10" ht="15.75" thickBot="1" x14ac:dyDescent="0.3">
      <c r="B18" s="86" t="s">
        <v>23</v>
      </c>
      <c r="C18" s="87"/>
      <c r="D18" s="88"/>
      <c r="G18" s="86" t="s">
        <v>25</v>
      </c>
      <c r="H18" s="87"/>
      <c r="I18" s="88"/>
    </row>
    <row r="19" spans="2:10" x14ac:dyDescent="0.25">
      <c r="B19" s="41" t="s">
        <v>48</v>
      </c>
      <c r="C19" s="68" t="s">
        <v>59</v>
      </c>
      <c r="D19" s="68"/>
      <c r="G19" s="41" t="s">
        <v>51</v>
      </c>
      <c r="H19" s="69" t="s">
        <v>63</v>
      </c>
      <c r="I19" s="70"/>
    </row>
    <row r="20" spans="2:10" x14ac:dyDescent="0.25">
      <c r="B20" s="41" t="s">
        <v>49</v>
      </c>
      <c r="C20" s="69" t="s">
        <v>60</v>
      </c>
      <c r="D20" s="70"/>
      <c r="G20" s="41" t="s">
        <v>52</v>
      </c>
      <c r="H20" s="69" t="s">
        <v>64</v>
      </c>
      <c r="I20" s="70"/>
    </row>
    <row r="21" spans="2:10" x14ac:dyDescent="0.25">
      <c r="B21" s="41" t="s">
        <v>46</v>
      </c>
      <c r="C21" s="84" t="s">
        <v>61</v>
      </c>
      <c r="D21" s="85"/>
      <c r="G21" s="41" t="s">
        <v>47</v>
      </c>
      <c r="H21" s="84" t="s">
        <v>65</v>
      </c>
      <c r="I21" s="85"/>
      <c r="J21"/>
    </row>
    <row r="22" spans="2:10" x14ac:dyDescent="0.25">
      <c r="B22" s="41" t="s">
        <v>53</v>
      </c>
      <c r="C22" s="68" t="s">
        <v>62</v>
      </c>
      <c r="D22" s="68"/>
      <c r="G22" s="41" t="s">
        <v>50</v>
      </c>
      <c r="H22" s="69" t="s">
        <v>66</v>
      </c>
      <c r="I22" s="70"/>
    </row>
    <row r="23" spans="2:10" x14ac:dyDescent="0.25">
      <c r="B23" s="39"/>
      <c r="C23" s="40"/>
      <c r="D23" s="40"/>
      <c r="G23" s="39"/>
      <c r="H23" s="40"/>
      <c r="I23" s="40"/>
    </row>
    <row r="24" spans="2:10" x14ac:dyDescent="0.25">
      <c r="B24" s="34" t="s">
        <v>71</v>
      </c>
      <c r="C24" s="38"/>
      <c r="D24" s="29" t="s">
        <v>18</v>
      </c>
      <c r="G24" s="34" t="s">
        <v>71</v>
      </c>
      <c r="H24" s="38"/>
      <c r="I24" s="29" t="s">
        <v>18</v>
      </c>
    </row>
    <row r="25" spans="2:10" ht="15.75" thickBot="1" x14ac:dyDescent="0.3"/>
    <row r="26" spans="2:10" ht="15.75" thickBot="1" x14ac:dyDescent="0.3">
      <c r="B26" s="86" t="s">
        <v>26</v>
      </c>
      <c r="C26" s="87"/>
      <c r="D26" s="88"/>
      <c r="G26" s="86" t="s">
        <v>27</v>
      </c>
      <c r="H26" s="87"/>
      <c r="I26" s="88"/>
    </row>
    <row r="27" spans="2:10" x14ac:dyDescent="0.25">
      <c r="B27" s="15" t="s">
        <v>9</v>
      </c>
      <c r="C27" s="89" t="s">
        <v>16</v>
      </c>
      <c r="D27" s="89"/>
      <c r="G27" s="15" t="s">
        <v>9</v>
      </c>
      <c r="H27" s="90" t="s">
        <v>21</v>
      </c>
      <c r="I27" s="91"/>
    </row>
    <row r="28" spans="2:10" x14ac:dyDescent="0.25">
      <c r="B28" s="16" t="s">
        <v>6</v>
      </c>
      <c r="C28" s="92" t="s">
        <v>17</v>
      </c>
      <c r="D28" s="92"/>
      <c r="G28" s="16" t="s">
        <v>6</v>
      </c>
      <c r="H28" s="93" t="s">
        <v>17</v>
      </c>
      <c r="I28" s="94"/>
    </row>
    <row r="29" spans="2:10" x14ac:dyDescent="0.25">
      <c r="B29" s="16" t="s">
        <v>0</v>
      </c>
      <c r="C29" s="92" t="str">
        <f ca="1">B8</f>
        <v>Juni 2025</v>
      </c>
      <c r="D29" s="92"/>
      <c r="G29" s="16" t="s">
        <v>0</v>
      </c>
      <c r="H29" s="93" t="str">
        <f ca="1">G8</f>
        <v>Juni 2025</v>
      </c>
      <c r="I29" s="94"/>
    </row>
    <row r="30" spans="2:10" x14ac:dyDescent="0.25">
      <c r="B30" s="17" t="s">
        <v>1</v>
      </c>
      <c r="C30" s="98" t="s">
        <v>20</v>
      </c>
      <c r="D30" s="98"/>
      <c r="G30" s="17" t="s">
        <v>1</v>
      </c>
      <c r="H30" s="99" t="s">
        <v>15</v>
      </c>
      <c r="I30" s="100"/>
    </row>
    <row r="31" spans="2:10" x14ac:dyDescent="0.25">
      <c r="B31" s="17" t="s">
        <v>14</v>
      </c>
      <c r="C31" s="101" t="s">
        <v>7</v>
      </c>
      <c r="D31" s="101"/>
      <c r="G31" s="17" t="s">
        <v>14</v>
      </c>
      <c r="H31" s="102" t="s">
        <v>10</v>
      </c>
      <c r="I31" s="103"/>
    </row>
    <row r="32" spans="2:10" ht="15.75" thickBot="1" x14ac:dyDescent="0.3">
      <c r="B32" s="2"/>
      <c r="C32" s="3"/>
      <c r="D32" s="3"/>
      <c r="G32" s="2"/>
      <c r="H32" s="3"/>
      <c r="I32" s="3"/>
    </row>
    <row r="33" spans="2:9" ht="15.75" thickBot="1" x14ac:dyDescent="0.3">
      <c r="B33" s="9" t="s">
        <v>8</v>
      </c>
      <c r="C33" s="11">
        <f>AVERAGE(D44:D66)</f>
        <v>74.183500000000009</v>
      </c>
      <c r="D33" s="10" t="s">
        <v>5</v>
      </c>
      <c r="G33" s="9" t="s">
        <v>8</v>
      </c>
      <c r="H33" s="11">
        <f>I37</f>
        <v>36.914950000000005</v>
      </c>
      <c r="I33" s="10" t="s">
        <v>5</v>
      </c>
    </row>
    <row r="34" spans="2:9" ht="15.75" thickBot="1" x14ac:dyDescent="0.3">
      <c r="B34" s="20" t="s">
        <v>19</v>
      </c>
      <c r="C34" s="21"/>
      <c r="D34" s="22" t="s">
        <v>5</v>
      </c>
      <c r="G34" s="20" t="s">
        <v>19</v>
      </c>
      <c r="H34" s="21"/>
      <c r="I34" s="22" t="s">
        <v>5</v>
      </c>
    </row>
    <row r="35" spans="2:9" x14ac:dyDescent="0.25">
      <c r="B35" s="2"/>
      <c r="C35" s="4"/>
      <c r="D35" s="2"/>
    </row>
    <row r="36" spans="2:9" x14ac:dyDescent="0.25">
      <c r="G36" s="5" t="s">
        <v>2</v>
      </c>
      <c r="H36" s="6" t="s">
        <v>3</v>
      </c>
      <c r="I36" s="7" t="s">
        <v>4</v>
      </c>
    </row>
    <row r="37" spans="2:9" x14ac:dyDescent="0.25">
      <c r="G37" s="111" t="str">
        <f ca="1">"1st Front Month - "&amp;G8</f>
        <v>1st Front Month - Juni 2025</v>
      </c>
      <c r="H37" s="112"/>
      <c r="I37" s="35">
        <f>AVERAGE(I44:I66)</f>
        <v>36.914950000000005</v>
      </c>
    </row>
    <row r="40" spans="2:9" x14ac:dyDescent="0.25">
      <c r="G40" s="113" t="str">
        <f ca="1">"**Einmalrabatt gültig ausschliesslich für den Monat "&amp;MID(CELL("dateiname",A4),FIND("]",CELL("dateiname",A4))+1,255)</f>
        <v>**Einmalrabatt gültig ausschliesslich für den Monat Juni 2025</v>
      </c>
      <c r="H40" s="113"/>
      <c r="I40" s="113"/>
    </row>
    <row r="43" spans="2:9" x14ac:dyDescent="0.25">
      <c r="B43" s="30" t="s">
        <v>30</v>
      </c>
      <c r="C43" s="31" t="s">
        <v>3</v>
      </c>
      <c r="D43" s="32" t="s">
        <v>4</v>
      </c>
      <c r="G43" s="30" t="s">
        <v>31</v>
      </c>
      <c r="H43" s="33" t="s">
        <v>3</v>
      </c>
      <c r="I43" s="32" t="s">
        <v>29</v>
      </c>
    </row>
    <row r="44" spans="2:9" x14ac:dyDescent="0.25">
      <c r="B44" s="23" t="s">
        <v>74</v>
      </c>
      <c r="C44" s="24">
        <v>45769</v>
      </c>
      <c r="D44" s="25">
        <v>73.39</v>
      </c>
      <c r="G44" s="23"/>
      <c r="H44" s="27">
        <v>45769</v>
      </c>
      <c r="I44" s="37">
        <v>36.709000000000003</v>
      </c>
    </row>
    <row r="45" spans="2:9" x14ac:dyDescent="0.25">
      <c r="B45" s="26" t="s">
        <v>74</v>
      </c>
      <c r="C45" s="27">
        <v>45770</v>
      </c>
      <c r="D45" s="28">
        <v>74.52</v>
      </c>
      <c r="G45" s="23"/>
      <c r="H45" s="27">
        <v>45770</v>
      </c>
      <c r="I45" s="37">
        <v>36.607999999999997</v>
      </c>
    </row>
    <row r="46" spans="2:9" x14ac:dyDescent="0.25">
      <c r="B46" s="26" t="s">
        <v>74</v>
      </c>
      <c r="C46" s="27">
        <v>45771</v>
      </c>
      <c r="D46" s="28">
        <v>75.62</v>
      </c>
      <c r="G46" s="23"/>
      <c r="H46" s="27">
        <v>45771</v>
      </c>
      <c r="I46" s="37">
        <v>35.768000000000001</v>
      </c>
    </row>
    <row r="47" spans="2:9" x14ac:dyDescent="0.25">
      <c r="B47" s="26" t="s">
        <v>74</v>
      </c>
      <c r="C47" s="27">
        <v>45772</v>
      </c>
      <c r="D47" s="28">
        <v>74.47</v>
      </c>
      <c r="G47" s="23"/>
      <c r="H47" s="27">
        <v>45772</v>
      </c>
      <c r="I47" s="37">
        <v>34.847000000000001</v>
      </c>
    </row>
    <row r="48" spans="2:9" x14ac:dyDescent="0.25">
      <c r="B48" s="26" t="s">
        <v>74</v>
      </c>
      <c r="C48" s="27">
        <v>45775</v>
      </c>
      <c r="D48" s="28">
        <v>71.52</v>
      </c>
      <c r="G48" s="23"/>
      <c r="H48" s="27">
        <v>45775</v>
      </c>
      <c r="I48" s="37">
        <v>34.845999999999997</v>
      </c>
    </row>
    <row r="49" spans="2:9" x14ac:dyDescent="0.25">
      <c r="B49" s="26" t="s">
        <v>74</v>
      </c>
      <c r="C49" s="27">
        <v>45776</v>
      </c>
      <c r="D49" s="28">
        <v>69.95</v>
      </c>
      <c r="G49" s="23"/>
      <c r="H49" s="27">
        <v>45776</v>
      </c>
      <c r="I49" s="37">
        <v>34.332000000000001</v>
      </c>
    </row>
    <row r="50" spans="2:9" x14ac:dyDescent="0.25">
      <c r="B50" s="26" t="s">
        <v>74</v>
      </c>
      <c r="C50" s="27">
        <v>45777</v>
      </c>
      <c r="D50" s="28">
        <v>69.98</v>
      </c>
      <c r="G50" s="23"/>
      <c r="H50" s="27">
        <v>45777</v>
      </c>
      <c r="I50" s="37">
        <v>34.694000000000003</v>
      </c>
    </row>
    <row r="51" spans="2:9" x14ac:dyDescent="0.25">
      <c r="B51" s="26" t="s">
        <v>74</v>
      </c>
      <c r="C51" s="27">
        <v>45779</v>
      </c>
      <c r="D51" s="28">
        <v>72.69</v>
      </c>
      <c r="G51" s="23"/>
      <c r="H51" s="27">
        <v>45779</v>
      </c>
      <c r="I51" s="37">
        <v>35.558</v>
      </c>
    </row>
    <row r="52" spans="2:9" x14ac:dyDescent="0.25">
      <c r="B52" s="26" t="s">
        <v>74</v>
      </c>
      <c r="C52" s="27">
        <v>45782</v>
      </c>
      <c r="D52" s="28">
        <v>71.98</v>
      </c>
      <c r="G52" s="23"/>
      <c r="H52" s="27">
        <v>45782</v>
      </c>
      <c r="I52" s="37">
        <v>35.540999999999997</v>
      </c>
    </row>
    <row r="53" spans="2:9" x14ac:dyDescent="0.25">
      <c r="B53" s="26" t="s">
        <v>74</v>
      </c>
      <c r="C53" s="27">
        <v>45783</v>
      </c>
      <c r="D53" s="28">
        <v>74.58</v>
      </c>
      <c r="G53" s="23"/>
      <c r="H53" s="27">
        <v>45783</v>
      </c>
      <c r="I53" s="37">
        <v>37.320999999999998</v>
      </c>
    </row>
    <row r="54" spans="2:9" x14ac:dyDescent="0.25">
      <c r="B54" s="26" t="s">
        <v>74</v>
      </c>
      <c r="C54" s="27">
        <v>45784</v>
      </c>
      <c r="D54" s="28">
        <v>75.39</v>
      </c>
      <c r="G54" s="23"/>
      <c r="H54" s="27">
        <v>45784</v>
      </c>
      <c r="I54" s="37">
        <v>37.116999999999997</v>
      </c>
    </row>
    <row r="55" spans="2:9" x14ac:dyDescent="0.25">
      <c r="B55" s="26" t="s">
        <v>74</v>
      </c>
      <c r="C55" s="27">
        <v>45785</v>
      </c>
      <c r="D55" s="28">
        <v>75.09</v>
      </c>
      <c r="G55" s="23"/>
      <c r="H55" s="27">
        <v>45785</v>
      </c>
      <c r="I55" s="37">
        <v>37.956000000000003</v>
      </c>
    </row>
    <row r="56" spans="2:9" x14ac:dyDescent="0.25">
      <c r="B56" s="26" t="s">
        <v>74</v>
      </c>
      <c r="C56" s="27">
        <v>45786</v>
      </c>
      <c r="D56" s="28">
        <v>72.87</v>
      </c>
      <c r="G56" s="23"/>
      <c r="H56" s="27">
        <v>45786</v>
      </c>
      <c r="I56" s="37">
        <v>37.325000000000003</v>
      </c>
    </row>
    <row r="57" spans="2:9" x14ac:dyDescent="0.25">
      <c r="B57" s="26" t="s">
        <v>74</v>
      </c>
      <c r="C57" s="27">
        <v>45789</v>
      </c>
      <c r="D57" s="28">
        <v>76.540000000000006</v>
      </c>
      <c r="G57" s="23"/>
      <c r="H57" s="27">
        <v>45789</v>
      </c>
      <c r="I57" s="37">
        <v>38.274999999999999</v>
      </c>
    </row>
    <row r="58" spans="2:9" x14ac:dyDescent="0.25">
      <c r="B58" s="26" t="s">
        <v>74</v>
      </c>
      <c r="C58" s="27">
        <v>45790</v>
      </c>
      <c r="D58" s="28">
        <v>77.27</v>
      </c>
      <c r="G58" s="23"/>
      <c r="H58" s="27">
        <v>45790</v>
      </c>
      <c r="I58" s="37">
        <v>38.495000000000005</v>
      </c>
    </row>
    <row r="59" spans="2:9" x14ac:dyDescent="0.25">
      <c r="B59" s="26" t="s">
        <v>74</v>
      </c>
      <c r="C59" s="27">
        <v>45791</v>
      </c>
      <c r="D59" s="28">
        <v>75.94</v>
      </c>
      <c r="G59" s="23"/>
      <c r="H59" s="27">
        <v>45791</v>
      </c>
      <c r="I59" s="37">
        <v>38.015000000000001</v>
      </c>
    </row>
    <row r="60" spans="2:9" x14ac:dyDescent="0.25">
      <c r="B60" s="26" t="s">
        <v>74</v>
      </c>
      <c r="C60" s="27">
        <v>45792</v>
      </c>
      <c r="D60" s="28">
        <v>76.41</v>
      </c>
      <c r="G60" s="23" t="s">
        <v>32</v>
      </c>
      <c r="H60" s="27">
        <v>45792</v>
      </c>
      <c r="I60" s="37">
        <v>38.408000000000001</v>
      </c>
    </row>
    <row r="61" spans="2:9" x14ac:dyDescent="0.25">
      <c r="B61" s="26" t="s">
        <v>74</v>
      </c>
      <c r="C61" s="27">
        <v>45793</v>
      </c>
      <c r="D61" s="28">
        <v>74.040000000000006</v>
      </c>
      <c r="G61" s="23" t="s">
        <v>32</v>
      </c>
      <c r="H61" s="27">
        <v>45793</v>
      </c>
      <c r="I61" s="37">
        <v>38.21</v>
      </c>
    </row>
    <row r="62" spans="2:9" x14ac:dyDescent="0.25">
      <c r="B62" s="26" t="s">
        <v>74</v>
      </c>
      <c r="C62" s="27">
        <v>45796</v>
      </c>
      <c r="D62" s="28">
        <v>74.040000000000006</v>
      </c>
      <c r="G62" s="23" t="s">
        <v>32</v>
      </c>
      <c r="H62" s="27">
        <v>45796</v>
      </c>
      <c r="I62" s="37">
        <v>38.386000000000003</v>
      </c>
    </row>
    <row r="63" spans="2:9" x14ac:dyDescent="0.25">
      <c r="B63" s="26" t="s">
        <v>74</v>
      </c>
      <c r="C63" s="27">
        <v>45797</v>
      </c>
      <c r="D63" s="28">
        <v>77.38</v>
      </c>
      <c r="G63" s="23" t="s">
        <v>32</v>
      </c>
      <c r="H63" s="27">
        <v>45797</v>
      </c>
      <c r="I63" s="37">
        <v>39.887999999999998</v>
      </c>
    </row>
    <row r="64" spans="2:9" x14ac:dyDescent="0.25">
      <c r="B64" s="26"/>
      <c r="C64" s="27"/>
      <c r="D64" s="28"/>
      <c r="G64" s="23" t="s">
        <v>32</v>
      </c>
      <c r="H64" s="27"/>
      <c r="I64" s="37"/>
    </row>
    <row r="65" spans="2:11" x14ac:dyDescent="0.25">
      <c r="B65" s="26"/>
      <c r="C65" s="27"/>
      <c r="D65" s="28"/>
      <c r="G65" s="23"/>
      <c r="H65" s="27"/>
      <c r="I65" s="37"/>
    </row>
    <row r="66" spans="2:11" x14ac:dyDescent="0.25">
      <c r="B66" s="26"/>
      <c r="C66" s="27"/>
      <c r="D66" s="28"/>
      <c r="G66" s="23"/>
      <c r="H66" s="27"/>
      <c r="I66" s="37"/>
    </row>
    <row r="67" spans="2:11" x14ac:dyDescent="0.25">
      <c r="G67" s="1" t="s">
        <v>32</v>
      </c>
      <c r="J67" s="1" t="s">
        <v>32</v>
      </c>
      <c r="K67" s="1" t="s">
        <v>32</v>
      </c>
    </row>
    <row r="68" spans="2:11" x14ac:dyDescent="0.25">
      <c r="G68" s="1" t="s">
        <v>32</v>
      </c>
      <c r="J68" s="1" t="s">
        <v>32</v>
      </c>
      <c r="K68" s="1" t="s">
        <v>32</v>
      </c>
    </row>
    <row r="69" spans="2:11" x14ac:dyDescent="0.25">
      <c r="G69" s="1" t="s">
        <v>32</v>
      </c>
      <c r="J69" s="1" t="s">
        <v>32</v>
      </c>
      <c r="K69" s="1" t="s">
        <v>32</v>
      </c>
    </row>
    <row r="70" spans="2:11" x14ac:dyDescent="0.25">
      <c r="G70" s="1" t="s">
        <v>32</v>
      </c>
      <c r="J70" s="1" t="s">
        <v>32</v>
      </c>
      <c r="K70" s="1" t="s">
        <v>32</v>
      </c>
    </row>
    <row r="71" spans="2:11" x14ac:dyDescent="0.25">
      <c r="G71" s="1" t="s">
        <v>32</v>
      </c>
      <c r="J71" s="1" t="s">
        <v>32</v>
      </c>
      <c r="K71" s="1" t="s">
        <v>32</v>
      </c>
    </row>
    <row r="72" spans="2:11" x14ac:dyDescent="0.25">
      <c r="G72" s="1" t="s">
        <v>32</v>
      </c>
      <c r="J72" s="1" t="s">
        <v>32</v>
      </c>
      <c r="K72" s="1" t="s">
        <v>32</v>
      </c>
    </row>
    <row r="73" spans="2:11" x14ac:dyDescent="0.25">
      <c r="G73" s="1" t="s">
        <v>32</v>
      </c>
      <c r="J73" s="1" t="s">
        <v>32</v>
      </c>
      <c r="K73" s="1" t="s">
        <v>32</v>
      </c>
    </row>
    <row r="74" spans="2:11" x14ac:dyDescent="0.25">
      <c r="G74" s="1" t="s">
        <v>32</v>
      </c>
      <c r="H74" s="1" t="s">
        <v>32</v>
      </c>
      <c r="I74" s="1" t="s">
        <v>32</v>
      </c>
      <c r="J74" s="1" t="s">
        <v>32</v>
      </c>
      <c r="K74" s="1" t="s">
        <v>32</v>
      </c>
    </row>
  </sheetData>
  <mergeCells count="33">
    <mergeCell ref="G37:H37"/>
    <mergeCell ref="G40:I40"/>
    <mergeCell ref="C29:D29"/>
    <mergeCell ref="H29:I29"/>
    <mergeCell ref="C30:D30"/>
    <mergeCell ref="H30:I30"/>
    <mergeCell ref="C31:D31"/>
    <mergeCell ref="H31:I31"/>
    <mergeCell ref="B26:D26"/>
    <mergeCell ref="G26:I26"/>
    <mergeCell ref="C27:D27"/>
    <mergeCell ref="H27:I27"/>
    <mergeCell ref="C28:D28"/>
    <mergeCell ref="H28:I28"/>
    <mergeCell ref="C20:D20"/>
    <mergeCell ref="H20:I20"/>
    <mergeCell ref="C21:D21"/>
    <mergeCell ref="H21:I21"/>
    <mergeCell ref="C22:D22"/>
    <mergeCell ref="H22:I22"/>
    <mergeCell ref="C19:D19"/>
    <mergeCell ref="H19:I19"/>
    <mergeCell ref="B4:B5"/>
    <mergeCell ref="G4:G5"/>
    <mergeCell ref="B7:D7"/>
    <mergeCell ref="G7:I7"/>
    <mergeCell ref="B8:D8"/>
    <mergeCell ref="G8:I8"/>
    <mergeCell ref="B14:I14"/>
    <mergeCell ref="C16:D16"/>
    <mergeCell ref="H16:I16"/>
    <mergeCell ref="B18:D18"/>
    <mergeCell ref="G18:I18"/>
  </mergeCells>
  <hyperlinks>
    <hyperlink ref="C31:D31" r:id="rId1" display="EEX" xr:uid="{E5C48711-3CEF-4AFA-9913-8F468FF3D74F}"/>
    <hyperlink ref="B24" r:id="rId2" display="Berechnungsdetails im Preisblatt (Seite 3)" xr:uid="{90147E61-45D8-45A7-8FF4-2DC3368FABEA}"/>
    <hyperlink ref="G24" r:id="rId3" display="Berechnungsdetails im Preisblatt (Seite 3)" xr:uid="{42DDEF46-9227-43FE-B8C0-BC02809CC6EE}"/>
    <hyperlink ref="H31:I31" r:id="rId4" display="CEGH" xr:uid="{17ED71A2-BD8E-4235-ADF6-808391877B89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E5130-B50C-4D52-862D-09E019CAC847}">
  <sheetPr>
    <tabColor theme="8" tint="0.79998168889431442"/>
  </sheetPr>
  <dimension ref="B1:K74"/>
  <sheetViews>
    <sheetView zoomScaleNormal="100" workbookViewId="0">
      <selection activeCell="B36" sqref="B36"/>
    </sheetView>
  </sheetViews>
  <sheetFormatPr baseColWidth="10" defaultColWidth="11.42578125" defaultRowHeight="15" x14ac:dyDescent="0.25"/>
  <cols>
    <col min="1" max="1" width="5.7109375" style="1" customWidth="1"/>
    <col min="2" max="2" width="38.7109375" style="1" bestFit="1" customWidth="1"/>
    <col min="3" max="4" width="16.5703125" style="1" customWidth="1"/>
    <col min="5" max="6" width="5.7109375" style="1" customWidth="1"/>
    <col min="7" max="7" width="38.7109375" style="1" bestFit="1" customWidth="1"/>
    <col min="8" max="9" width="16.5703125" style="1" customWidth="1"/>
    <col min="10" max="10" width="5.7109375" style="1" customWidth="1"/>
    <col min="11" max="16384" width="11.42578125" style="1"/>
  </cols>
  <sheetData>
    <row r="1" spans="2:9" ht="15" customHeight="1" x14ac:dyDescent="0.25"/>
    <row r="2" spans="2:9" ht="15" customHeight="1" x14ac:dyDescent="0.25"/>
    <row r="3" spans="2:9" ht="15" customHeight="1" x14ac:dyDescent="0.25"/>
    <row r="4" spans="2:9" ht="15" customHeight="1" x14ac:dyDescent="0.25">
      <c r="B4" s="104" t="s">
        <v>39</v>
      </c>
      <c r="C4" s="43"/>
      <c r="D4" s="43"/>
      <c r="E4" s="43"/>
      <c r="F4" s="43"/>
      <c r="G4" s="104" t="s">
        <v>40</v>
      </c>
    </row>
    <row r="5" spans="2:9" ht="15" customHeight="1" x14ac:dyDescent="0.25">
      <c r="B5" s="104"/>
      <c r="C5" s="43"/>
      <c r="D5" s="43"/>
      <c r="E5" s="43"/>
      <c r="F5" s="43"/>
      <c r="G5" s="104"/>
    </row>
    <row r="6" spans="2:9" ht="15.75" thickBot="1" x14ac:dyDescent="0.3"/>
    <row r="7" spans="2:9" x14ac:dyDescent="0.25">
      <c r="B7" s="105" t="s">
        <v>22</v>
      </c>
      <c r="C7" s="106"/>
      <c r="D7" s="107"/>
      <c r="G7" s="105" t="s">
        <v>24</v>
      </c>
      <c r="H7" s="106"/>
      <c r="I7" s="107"/>
    </row>
    <row r="8" spans="2:9" ht="15.75" thickBot="1" x14ac:dyDescent="0.3">
      <c r="B8" s="108" t="str">
        <f ca="1">MID(CELL("dateiname",A1),FIND("]",CELL("dateiname",A1))+1,255)</f>
        <v>Mai 2025</v>
      </c>
      <c r="C8" s="109"/>
      <c r="D8" s="110"/>
      <c r="G8" s="108" t="str">
        <f ca="1">MID(CELL("dateiname",F1),FIND("]",CELL("dateiname",F1))+1,255)</f>
        <v>Mai 2025</v>
      </c>
      <c r="H8" s="109"/>
      <c r="I8" s="110"/>
    </row>
    <row r="9" spans="2:9" x14ac:dyDescent="0.25">
      <c r="B9" s="18" t="s">
        <v>13</v>
      </c>
      <c r="C9" s="19" t="s">
        <v>11</v>
      </c>
      <c r="D9" s="19" t="s">
        <v>12</v>
      </c>
      <c r="G9" s="14" t="s">
        <v>13</v>
      </c>
      <c r="H9" s="8" t="s">
        <v>11</v>
      </c>
      <c r="I9" s="8" t="s">
        <v>12</v>
      </c>
    </row>
    <row r="10" spans="2:9" x14ac:dyDescent="0.25">
      <c r="B10" s="41" t="s">
        <v>48</v>
      </c>
      <c r="C10" s="44">
        <f>((($C$33-$C$34)*1.1)+30.54)/10</f>
        <v>10.602035000000001</v>
      </c>
      <c r="D10" s="12">
        <f>C10*1.2</f>
        <v>12.722442000000001</v>
      </c>
      <c r="E10" s="13"/>
      <c r="F10" s="13"/>
      <c r="G10" s="41" t="s">
        <v>51</v>
      </c>
      <c r="H10" s="44">
        <f>(($H$33-$H$34)+20.36)/10</f>
        <v>6.0761500000000002</v>
      </c>
      <c r="I10" s="12">
        <f>H10*1.2</f>
        <v>7.2913800000000002</v>
      </c>
    </row>
    <row r="11" spans="2:9" x14ac:dyDescent="0.25">
      <c r="B11" s="41" t="s">
        <v>49</v>
      </c>
      <c r="C11" s="44">
        <f>((($C$33-$C$34)*1.1)+33.09)/10</f>
        <v>10.857035000000002</v>
      </c>
      <c r="D11" s="12">
        <f>C11*1.2</f>
        <v>13.028442000000002</v>
      </c>
      <c r="E11" s="13"/>
      <c r="F11" s="13"/>
      <c r="G11" s="41" t="s">
        <v>52</v>
      </c>
      <c r="H11" s="44">
        <f>(($H$33-$H$34)+22.91)/10</f>
        <v>6.3311499999999992</v>
      </c>
      <c r="I11" s="12">
        <f>H11*1.2</f>
        <v>7.5973799999999985</v>
      </c>
    </row>
    <row r="12" spans="2:9" x14ac:dyDescent="0.25">
      <c r="B12" s="41" t="s">
        <v>46</v>
      </c>
      <c r="C12" s="44">
        <f>((($C$33-$C$34)*1.1)+25.45)/10</f>
        <v>10.093035000000002</v>
      </c>
      <c r="D12" s="12">
        <f>C12*1.2</f>
        <v>12.111642000000002</v>
      </c>
      <c r="E12" s="13"/>
      <c r="F12" s="13"/>
      <c r="G12" s="41" t="s">
        <v>47</v>
      </c>
      <c r="H12" s="44">
        <f>(($H$33-$H$34)+15.27)/10</f>
        <v>5.5671499999999998</v>
      </c>
      <c r="I12" s="12">
        <f>H12*1.2</f>
        <v>6.68058</v>
      </c>
    </row>
    <row r="13" spans="2:9" x14ac:dyDescent="0.25">
      <c r="B13" s="41" t="s">
        <v>53</v>
      </c>
      <c r="C13" s="44">
        <f>((($C$33-$C$34)*1.1)+28)/10</f>
        <v>10.348035000000001</v>
      </c>
      <c r="D13" s="12">
        <f t="shared" ref="D13" si="0">C13*1.2</f>
        <v>12.417642000000001</v>
      </c>
      <c r="E13" s="13"/>
      <c r="F13" s="13"/>
      <c r="G13" s="41" t="s">
        <v>50</v>
      </c>
      <c r="H13" s="44">
        <f>(($H$33-$H$34)+17.82)/10</f>
        <v>5.8221499999999997</v>
      </c>
      <c r="I13" s="12">
        <f t="shared" ref="I13" si="1">H13*1.2</f>
        <v>6.9865799999999991</v>
      </c>
    </row>
    <row r="14" spans="2:9" x14ac:dyDescent="0.25">
      <c r="B14" s="78"/>
      <c r="C14" s="78"/>
      <c r="D14" s="78"/>
      <c r="E14" s="78"/>
      <c r="F14" s="78"/>
      <c r="G14" s="78"/>
      <c r="H14" s="78"/>
      <c r="I14" s="78"/>
    </row>
    <row r="15" spans="2:9" x14ac:dyDescent="0.25">
      <c r="B15" s="41" t="s">
        <v>33</v>
      </c>
      <c r="C15" s="36">
        <v>5</v>
      </c>
      <c r="D15" s="12">
        <f t="shared" ref="D15" si="2">C15*1.2</f>
        <v>6</v>
      </c>
      <c r="E15" s="38"/>
      <c r="F15" s="38"/>
      <c r="G15" s="41" t="s">
        <v>33</v>
      </c>
      <c r="H15" s="36">
        <f>C15</f>
        <v>5</v>
      </c>
      <c r="I15" s="12">
        <f t="shared" ref="I15" si="3">H15*1.2</f>
        <v>6</v>
      </c>
    </row>
    <row r="16" spans="2:9" x14ac:dyDescent="0.25">
      <c r="B16" s="42" t="s">
        <v>36</v>
      </c>
      <c r="C16" s="79" t="s">
        <v>67</v>
      </c>
      <c r="D16" s="80"/>
      <c r="E16" s="38"/>
      <c r="F16" s="38"/>
      <c r="G16" s="42" t="str">
        <f>B16</f>
        <v>Gratis Energie</v>
      </c>
      <c r="H16" s="79" t="s">
        <v>67</v>
      </c>
      <c r="I16" s="80"/>
    </row>
    <row r="17" spans="2:10" ht="15.75" thickBot="1" x14ac:dyDescent="0.3"/>
    <row r="18" spans="2:10" ht="15.75" thickBot="1" x14ac:dyDescent="0.3">
      <c r="B18" s="86" t="s">
        <v>23</v>
      </c>
      <c r="C18" s="87"/>
      <c r="D18" s="88"/>
      <c r="G18" s="86" t="s">
        <v>25</v>
      </c>
      <c r="H18" s="87"/>
      <c r="I18" s="88"/>
    </row>
    <row r="19" spans="2:10" x14ac:dyDescent="0.25">
      <c r="B19" s="41" t="s">
        <v>48</v>
      </c>
      <c r="C19" s="68" t="s">
        <v>59</v>
      </c>
      <c r="D19" s="68"/>
      <c r="G19" s="41" t="s">
        <v>51</v>
      </c>
      <c r="H19" s="69" t="s">
        <v>63</v>
      </c>
      <c r="I19" s="70"/>
    </row>
    <row r="20" spans="2:10" x14ac:dyDescent="0.25">
      <c r="B20" s="41" t="s">
        <v>49</v>
      </c>
      <c r="C20" s="69" t="s">
        <v>60</v>
      </c>
      <c r="D20" s="70"/>
      <c r="G20" s="41" t="s">
        <v>52</v>
      </c>
      <c r="H20" s="69" t="s">
        <v>64</v>
      </c>
      <c r="I20" s="70"/>
    </row>
    <row r="21" spans="2:10" x14ac:dyDescent="0.25">
      <c r="B21" s="41" t="s">
        <v>46</v>
      </c>
      <c r="C21" s="84" t="s">
        <v>61</v>
      </c>
      <c r="D21" s="85"/>
      <c r="G21" s="41" t="s">
        <v>47</v>
      </c>
      <c r="H21" s="84" t="s">
        <v>65</v>
      </c>
      <c r="I21" s="85"/>
      <c r="J21"/>
    </row>
    <row r="22" spans="2:10" x14ac:dyDescent="0.25">
      <c r="B22" s="41" t="s">
        <v>53</v>
      </c>
      <c r="C22" s="68" t="s">
        <v>62</v>
      </c>
      <c r="D22" s="68"/>
      <c r="G22" s="41" t="s">
        <v>50</v>
      </c>
      <c r="H22" s="69" t="s">
        <v>66</v>
      </c>
      <c r="I22" s="70"/>
    </row>
    <row r="23" spans="2:10" x14ac:dyDescent="0.25">
      <c r="B23" s="39"/>
      <c r="C23" s="40"/>
      <c r="D23" s="40"/>
      <c r="G23" s="39"/>
      <c r="H23" s="40"/>
      <c r="I23" s="40"/>
    </row>
    <row r="24" spans="2:10" x14ac:dyDescent="0.25">
      <c r="B24" s="34" t="s">
        <v>71</v>
      </c>
      <c r="C24" s="38"/>
      <c r="D24" s="29" t="s">
        <v>18</v>
      </c>
      <c r="G24" s="34" t="s">
        <v>71</v>
      </c>
      <c r="H24" s="38"/>
      <c r="I24" s="29" t="s">
        <v>18</v>
      </c>
    </row>
    <row r="25" spans="2:10" ht="15.75" thickBot="1" x14ac:dyDescent="0.3"/>
    <row r="26" spans="2:10" ht="15.75" thickBot="1" x14ac:dyDescent="0.3">
      <c r="B26" s="86" t="s">
        <v>26</v>
      </c>
      <c r="C26" s="87"/>
      <c r="D26" s="88"/>
      <c r="G26" s="86" t="s">
        <v>27</v>
      </c>
      <c r="H26" s="87"/>
      <c r="I26" s="88"/>
    </row>
    <row r="27" spans="2:10" x14ac:dyDescent="0.25">
      <c r="B27" s="15" t="s">
        <v>9</v>
      </c>
      <c r="C27" s="89" t="s">
        <v>16</v>
      </c>
      <c r="D27" s="89"/>
      <c r="G27" s="15" t="s">
        <v>9</v>
      </c>
      <c r="H27" s="90" t="s">
        <v>21</v>
      </c>
      <c r="I27" s="91"/>
    </row>
    <row r="28" spans="2:10" x14ac:dyDescent="0.25">
      <c r="B28" s="16" t="s">
        <v>6</v>
      </c>
      <c r="C28" s="92" t="s">
        <v>17</v>
      </c>
      <c r="D28" s="92"/>
      <c r="G28" s="16" t="s">
        <v>6</v>
      </c>
      <c r="H28" s="93" t="s">
        <v>17</v>
      </c>
      <c r="I28" s="94"/>
    </row>
    <row r="29" spans="2:10" x14ac:dyDescent="0.25">
      <c r="B29" s="16" t="s">
        <v>0</v>
      </c>
      <c r="C29" s="92" t="str">
        <f ca="1">B8</f>
        <v>Mai 2025</v>
      </c>
      <c r="D29" s="92"/>
      <c r="G29" s="16" t="s">
        <v>0</v>
      </c>
      <c r="H29" s="93" t="str">
        <f ca="1">G8</f>
        <v>Mai 2025</v>
      </c>
      <c r="I29" s="94"/>
    </row>
    <row r="30" spans="2:10" x14ac:dyDescent="0.25">
      <c r="B30" s="17" t="s">
        <v>1</v>
      </c>
      <c r="C30" s="98" t="s">
        <v>20</v>
      </c>
      <c r="D30" s="98"/>
      <c r="G30" s="17" t="s">
        <v>1</v>
      </c>
      <c r="H30" s="99" t="s">
        <v>15</v>
      </c>
      <c r="I30" s="100"/>
    </row>
    <row r="31" spans="2:10" x14ac:dyDescent="0.25">
      <c r="B31" s="17" t="s">
        <v>14</v>
      </c>
      <c r="C31" s="101" t="s">
        <v>7</v>
      </c>
      <c r="D31" s="101"/>
      <c r="G31" s="17" t="s">
        <v>14</v>
      </c>
      <c r="H31" s="102" t="s">
        <v>10</v>
      </c>
      <c r="I31" s="103"/>
    </row>
    <row r="32" spans="2:10" ht="15.75" thickBot="1" x14ac:dyDescent="0.3">
      <c r="B32" s="2"/>
      <c r="C32" s="3"/>
      <c r="D32" s="3"/>
      <c r="G32" s="2"/>
      <c r="H32" s="3"/>
      <c r="I32" s="3"/>
    </row>
    <row r="33" spans="2:9" ht="15.75" thickBot="1" x14ac:dyDescent="0.3">
      <c r="B33" s="9" t="s">
        <v>8</v>
      </c>
      <c r="C33" s="11">
        <f>AVERAGE(D44:D66)</f>
        <v>68.618500000000012</v>
      </c>
      <c r="D33" s="10" t="s">
        <v>5</v>
      </c>
      <c r="G33" s="9" t="s">
        <v>8</v>
      </c>
      <c r="H33" s="11">
        <f>I37</f>
        <v>40.401499999999999</v>
      </c>
      <c r="I33" s="10" t="s">
        <v>5</v>
      </c>
    </row>
    <row r="34" spans="2:9" ht="15.75" thickBot="1" x14ac:dyDescent="0.3">
      <c r="B34" s="20" t="s">
        <v>19</v>
      </c>
      <c r="C34" s="21"/>
      <c r="D34" s="22" t="s">
        <v>5</v>
      </c>
      <c r="G34" s="20" t="s">
        <v>19</v>
      </c>
      <c r="H34" s="21"/>
      <c r="I34" s="22" t="s">
        <v>5</v>
      </c>
    </row>
    <row r="35" spans="2:9" x14ac:dyDescent="0.25">
      <c r="B35" s="2"/>
      <c r="C35" s="4"/>
      <c r="D35" s="2"/>
    </row>
    <row r="36" spans="2:9" x14ac:dyDescent="0.25">
      <c r="G36" s="5" t="s">
        <v>2</v>
      </c>
      <c r="H36" s="6" t="s">
        <v>3</v>
      </c>
      <c r="I36" s="7" t="s">
        <v>4</v>
      </c>
    </row>
    <row r="37" spans="2:9" x14ac:dyDescent="0.25">
      <c r="G37" s="111" t="str">
        <f ca="1">"1st Front Month - "&amp;G8</f>
        <v>1st Front Month - Mai 2025</v>
      </c>
      <c r="H37" s="112"/>
      <c r="I37" s="35">
        <f>AVERAGE(I44:I66)</f>
        <v>40.401499999999999</v>
      </c>
    </row>
    <row r="40" spans="2:9" x14ac:dyDescent="0.25">
      <c r="G40" s="113" t="str">
        <f ca="1">"**Einmalrabatt gültig ausschliesslich für den Monat "&amp;MID(CELL("dateiname",A4),FIND("]",CELL("dateiname",A4))+1,255)</f>
        <v>**Einmalrabatt gültig ausschliesslich für den Monat Mai 2025</v>
      </c>
      <c r="H40" s="113"/>
      <c r="I40" s="113"/>
    </row>
    <row r="43" spans="2:9" x14ac:dyDescent="0.25">
      <c r="B43" s="30" t="s">
        <v>30</v>
      </c>
      <c r="C43" s="31" t="s">
        <v>3</v>
      </c>
      <c r="D43" s="32" t="s">
        <v>4</v>
      </c>
      <c r="G43" s="30" t="s">
        <v>31</v>
      </c>
      <c r="H43" s="33" t="s">
        <v>3</v>
      </c>
      <c r="I43" s="32" t="s">
        <v>29</v>
      </c>
    </row>
    <row r="44" spans="2:9" x14ac:dyDescent="0.25">
      <c r="B44" s="23" t="s">
        <v>73</v>
      </c>
      <c r="C44" s="24">
        <v>45737</v>
      </c>
      <c r="D44" s="25">
        <v>70.33</v>
      </c>
      <c r="G44" s="23"/>
      <c r="H44" s="27">
        <v>45737</v>
      </c>
      <c r="I44" s="37">
        <v>44.402999999999999</v>
      </c>
    </row>
    <row r="45" spans="2:9" x14ac:dyDescent="0.25">
      <c r="B45" s="26" t="s">
        <v>73</v>
      </c>
      <c r="C45" s="27">
        <v>45740</v>
      </c>
      <c r="D45" s="28">
        <v>69.87</v>
      </c>
      <c r="G45" s="23"/>
      <c r="H45" s="27">
        <v>45740</v>
      </c>
      <c r="I45" s="37">
        <v>44.360999999999997</v>
      </c>
    </row>
    <row r="46" spans="2:9" x14ac:dyDescent="0.25">
      <c r="B46" s="26" t="s">
        <v>73</v>
      </c>
      <c r="C46" s="27">
        <v>45741</v>
      </c>
      <c r="D46" s="28">
        <v>67.489999999999995</v>
      </c>
      <c r="G46" s="23"/>
      <c r="H46" s="27">
        <v>45741</v>
      </c>
      <c r="I46" s="37">
        <v>43.63</v>
      </c>
    </row>
    <row r="47" spans="2:9" x14ac:dyDescent="0.25">
      <c r="B47" s="26" t="s">
        <v>73</v>
      </c>
      <c r="C47" s="27">
        <v>45742</v>
      </c>
      <c r="D47" s="28">
        <v>69.36</v>
      </c>
      <c r="G47" s="23"/>
      <c r="H47" s="27">
        <v>45742</v>
      </c>
      <c r="I47" s="37">
        <v>42.793999999999997</v>
      </c>
    </row>
    <row r="48" spans="2:9" x14ac:dyDescent="0.25">
      <c r="B48" s="26" t="s">
        <v>73</v>
      </c>
      <c r="C48" s="27">
        <v>45743</v>
      </c>
      <c r="D48" s="28">
        <v>69.84</v>
      </c>
      <c r="G48" s="23"/>
      <c r="H48" s="27">
        <v>45743</v>
      </c>
      <c r="I48" s="37">
        <v>43.089000000000006</v>
      </c>
    </row>
    <row r="49" spans="2:9" x14ac:dyDescent="0.25">
      <c r="B49" s="26" t="s">
        <v>73</v>
      </c>
      <c r="C49" s="27">
        <v>45744</v>
      </c>
      <c r="D49" s="28">
        <v>70.11</v>
      </c>
      <c r="G49" s="23"/>
      <c r="H49" s="27">
        <v>45744</v>
      </c>
      <c r="I49" s="37">
        <v>42.55</v>
      </c>
    </row>
    <row r="50" spans="2:9" x14ac:dyDescent="0.25">
      <c r="B50" s="26" t="s">
        <v>73</v>
      </c>
      <c r="C50" s="27">
        <v>45747</v>
      </c>
      <c r="D50" s="28">
        <v>70.81</v>
      </c>
      <c r="G50" s="23"/>
      <c r="H50" s="27">
        <v>45747</v>
      </c>
      <c r="I50" s="37">
        <v>42.613999999999997</v>
      </c>
    </row>
    <row r="51" spans="2:9" x14ac:dyDescent="0.25">
      <c r="B51" s="26" t="s">
        <v>73</v>
      </c>
      <c r="C51" s="27">
        <v>45748</v>
      </c>
      <c r="D51" s="28">
        <v>73.180000000000007</v>
      </c>
      <c r="G51" s="23"/>
      <c r="H51" s="27">
        <v>45748</v>
      </c>
      <c r="I51" s="37">
        <v>44.591000000000001</v>
      </c>
    </row>
    <row r="52" spans="2:9" x14ac:dyDescent="0.25">
      <c r="B52" s="26" t="s">
        <v>73</v>
      </c>
      <c r="C52" s="27">
        <v>45749</v>
      </c>
      <c r="D52" s="28">
        <v>71.45</v>
      </c>
      <c r="G52" s="23"/>
      <c r="H52" s="27">
        <v>45749</v>
      </c>
      <c r="I52" s="37">
        <v>43.417000000000002</v>
      </c>
    </row>
    <row r="53" spans="2:9" x14ac:dyDescent="0.25">
      <c r="B53" s="26" t="s">
        <v>73</v>
      </c>
      <c r="C53" s="27">
        <v>45750</v>
      </c>
      <c r="D53" s="28">
        <v>68.05</v>
      </c>
      <c r="G53" s="23"/>
      <c r="H53" s="27">
        <v>45750</v>
      </c>
      <c r="I53" s="37">
        <v>41.607999999999997</v>
      </c>
    </row>
    <row r="54" spans="2:9" x14ac:dyDescent="0.25">
      <c r="B54" s="26" t="s">
        <v>73</v>
      </c>
      <c r="C54" s="27">
        <v>45751</v>
      </c>
      <c r="D54" s="28">
        <v>66.12</v>
      </c>
      <c r="G54" s="23"/>
      <c r="H54" s="27">
        <v>45751</v>
      </c>
      <c r="I54" s="37">
        <v>38.603999999999999</v>
      </c>
    </row>
    <row r="55" spans="2:9" x14ac:dyDescent="0.25">
      <c r="B55" s="26" t="s">
        <v>73</v>
      </c>
      <c r="C55" s="27">
        <v>45754</v>
      </c>
      <c r="D55" s="28">
        <v>65.400000000000006</v>
      </c>
      <c r="G55" s="23"/>
      <c r="H55" s="27">
        <v>45754</v>
      </c>
      <c r="I55" s="37">
        <v>39.5</v>
      </c>
    </row>
    <row r="56" spans="2:9" x14ac:dyDescent="0.25">
      <c r="B56" s="26" t="s">
        <v>73</v>
      </c>
      <c r="C56" s="27">
        <v>45755</v>
      </c>
      <c r="D56" s="28">
        <v>65.510000000000005</v>
      </c>
      <c r="G56" s="23"/>
      <c r="H56" s="27">
        <v>45755</v>
      </c>
      <c r="I56" s="37">
        <v>38.741</v>
      </c>
    </row>
    <row r="57" spans="2:9" x14ac:dyDescent="0.25">
      <c r="B57" s="26" t="s">
        <v>73</v>
      </c>
      <c r="C57" s="27">
        <v>45756</v>
      </c>
      <c r="D57" s="28">
        <v>63.39</v>
      </c>
      <c r="G57" s="23"/>
      <c r="H57" s="27">
        <v>45756</v>
      </c>
      <c r="I57" s="37">
        <v>36.244999999999997</v>
      </c>
    </row>
    <row r="58" spans="2:9" x14ac:dyDescent="0.25">
      <c r="B58" s="26" t="s">
        <v>73</v>
      </c>
      <c r="C58" s="27">
        <v>45757</v>
      </c>
      <c r="D58" s="28">
        <v>62.48</v>
      </c>
      <c r="G58" s="23"/>
      <c r="H58" s="27">
        <v>45757</v>
      </c>
      <c r="I58" s="37">
        <v>35.801000000000002</v>
      </c>
    </row>
    <row r="59" spans="2:9" x14ac:dyDescent="0.25">
      <c r="B59" s="26" t="s">
        <v>73</v>
      </c>
      <c r="C59" s="27">
        <v>45758</v>
      </c>
      <c r="D59" s="28">
        <v>65.55</v>
      </c>
      <c r="G59" s="23"/>
      <c r="H59" s="27">
        <v>45758</v>
      </c>
      <c r="I59" s="37">
        <v>35.956000000000003</v>
      </c>
    </row>
    <row r="60" spans="2:9" x14ac:dyDescent="0.25">
      <c r="B60" s="26" t="s">
        <v>73</v>
      </c>
      <c r="C60" s="27">
        <v>45761</v>
      </c>
      <c r="D60" s="28">
        <v>69.95</v>
      </c>
      <c r="G60" s="23" t="s">
        <v>32</v>
      </c>
      <c r="H60" s="27">
        <v>45761</v>
      </c>
      <c r="I60" s="37">
        <v>36.991</v>
      </c>
    </row>
    <row r="61" spans="2:9" x14ac:dyDescent="0.25">
      <c r="B61" s="26" t="s">
        <v>73</v>
      </c>
      <c r="C61" s="27">
        <v>45762</v>
      </c>
      <c r="D61" s="28">
        <v>69.67</v>
      </c>
      <c r="G61" s="23" t="s">
        <v>32</v>
      </c>
      <c r="H61" s="27">
        <v>45762</v>
      </c>
      <c r="I61" s="37">
        <v>37.076999999999998</v>
      </c>
    </row>
    <row r="62" spans="2:9" x14ac:dyDescent="0.25">
      <c r="B62" s="26" t="s">
        <v>73</v>
      </c>
      <c r="C62" s="27">
        <v>45763</v>
      </c>
      <c r="D62" s="28">
        <v>72.180000000000007</v>
      </c>
      <c r="G62" s="23" t="s">
        <v>32</v>
      </c>
      <c r="H62" s="27">
        <v>45763</v>
      </c>
      <c r="I62" s="37">
        <v>37.865000000000002</v>
      </c>
    </row>
    <row r="63" spans="2:9" x14ac:dyDescent="0.25">
      <c r="B63" s="26" t="s">
        <v>73</v>
      </c>
      <c r="C63" s="27">
        <v>45764</v>
      </c>
      <c r="D63" s="28">
        <v>71.63</v>
      </c>
      <c r="G63" s="23" t="s">
        <v>32</v>
      </c>
      <c r="H63" s="27">
        <v>45764</v>
      </c>
      <c r="I63" s="37">
        <v>38.192999999999998</v>
      </c>
    </row>
    <row r="64" spans="2:9" x14ac:dyDescent="0.25">
      <c r="B64" s="26"/>
      <c r="C64" s="27"/>
      <c r="D64" s="28"/>
      <c r="G64" s="23" t="s">
        <v>32</v>
      </c>
      <c r="H64" s="27"/>
      <c r="I64" s="37"/>
    </row>
    <row r="65" spans="2:11" x14ac:dyDescent="0.25">
      <c r="B65" s="26"/>
      <c r="C65" s="27"/>
      <c r="D65" s="28"/>
      <c r="G65" s="23"/>
      <c r="H65" s="27"/>
      <c r="I65" s="37"/>
    </row>
    <row r="66" spans="2:11" x14ac:dyDescent="0.25">
      <c r="B66" s="26"/>
      <c r="C66" s="27"/>
      <c r="D66" s="28"/>
      <c r="G66" s="23"/>
      <c r="H66" s="27"/>
      <c r="I66" s="37"/>
    </row>
    <row r="67" spans="2:11" x14ac:dyDescent="0.25">
      <c r="G67" s="1" t="s">
        <v>32</v>
      </c>
      <c r="J67" s="1" t="s">
        <v>32</v>
      </c>
      <c r="K67" s="1" t="s">
        <v>32</v>
      </c>
    </row>
    <row r="68" spans="2:11" x14ac:dyDescent="0.25">
      <c r="G68" s="1" t="s">
        <v>32</v>
      </c>
      <c r="J68" s="1" t="s">
        <v>32</v>
      </c>
      <c r="K68" s="1" t="s">
        <v>32</v>
      </c>
    </row>
    <row r="69" spans="2:11" x14ac:dyDescent="0.25">
      <c r="G69" s="1" t="s">
        <v>32</v>
      </c>
      <c r="J69" s="1" t="s">
        <v>32</v>
      </c>
      <c r="K69" s="1" t="s">
        <v>32</v>
      </c>
    </row>
    <row r="70" spans="2:11" x14ac:dyDescent="0.25">
      <c r="G70" s="1" t="s">
        <v>32</v>
      </c>
      <c r="J70" s="1" t="s">
        <v>32</v>
      </c>
      <c r="K70" s="1" t="s">
        <v>32</v>
      </c>
    </row>
    <row r="71" spans="2:11" x14ac:dyDescent="0.25">
      <c r="G71" s="1" t="s">
        <v>32</v>
      </c>
      <c r="J71" s="1" t="s">
        <v>32</v>
      </c>
      <c r="K71" s="1" t="s">
        <v>32</v>
      </c>
    </row>
    <row r="72" spans="2:11" x14ac:dyDescent="0.25">
      <c r="G72" s="1" t="s">
        <v>32</v>
      </c>
      <c r="J72" s="1" t="s">
        <v>32</v>
      </c>
      <c r="K72" s="1" t="s">
        <v>32</v>
      </c>
    </row>
    <row r="73" spans="2:11" x14ac:dyDescent="0.25">
      <c r="G73" s="1" t="s">
        <v>32</v>
      </c>
      <c r="J73" s="1" t="s">
        <v>32</v>
      </c>
      <c r="K73" s="1" t="s">
        <v>32</v>
      </c>
    </row>
    <row r="74" spans="2:11" x14ac:dyDescent="0.25">
      <c r="G74" s="1" t="s">
        <v>32</v>
      </c>
      <c r="H74" s="1" t="s">
        <v>32</v>
      </c>
      <c r="I74" s="1" t="s">
        <v>32</v>
      </c>
      <c r="J74" s="1" t="s">
        <v>32</v>
      </c>
      <c r="K74" s="1" t="s">
        <v>32</v>
      </c>
    </row>
  </sheetData>
  <mergeCells count="33">
    <mergeCell ref="G37:H37"/>
    <mergeCell ref="G40:I40"/>
    <mergeCell ref="C29:D29"/>
    <mergeCell ref="H29:I29"/>
    <mergeCell ref="C30:D30"/>
    <mergeCell ref="H30:I30"/>
    <mergeCell ref="C31:D31"/>
    <mergeCell ref="H31:I31"/>
    <mergeCell ref="B26:D26"/>
    <mergeCell ref="G26:I26"/>
    <mergeCell ref="C27:D27"/>
    <mergeCell ref="H27:I27"/>
    <mergeCell ref="C28:D28"/>
    <mergeCell ref="H28:I28"/>
    <mergeCell ref="C20:D20"/>
    <mergeCell ref="H20:I20"/>
    <mergeCell ref="C21:D21"/>
    <mergeCell ref="H21:I21"/>
    <mergeCell ref="C22:D22"/>
    <mergeCell ref="H22:I22"/>
    <mergeCell ref="C19:D19"/>
    <mergeCell ref="H19:I19"/>
    <mergeCell ref="B4:B5"/>
    <mergeCell ref="G4:G5"/>
    <mergeCell ref="B7:D7"/>
    <mergeCell ref="G7:I7"/>
    <mergeCell ref="B8:D8"/>
    <mergeCell ref="G8:I8"/>
    <mergeCell ref="B14:I14"/>
    <mergeCell ref="C16:D16"/>
    <mergeCell ref="H16:I16"/>
    <mergeCell ref="B18:D18"/>
    <mergeCell ref="G18:I18"/>
  </mergeCells>
  <hyperlinks>
    <hyperlink ref="C31:D31" r:id="rId1" display="EEX" xr:uid="{54709003-4805-4A9C-A71B-2CD5CC566F7F}"/>
    <hyperlink ref="B24" r:id="rId2" display="Berechnungsdetails im Preisblatt (Seite 3)" xr:uid="{55494B6A-CCF2-4FE7-836A-81ADEA9B6F39}"/>
    <hyperlink ref="G24" r:id="rId3" display="Berechnungsdetails im Preisblatt (Seite 3)" xr:uid="{801798F8-143F-455A-9291-C680AFC6A2E9}"/>
    <hyperlink ref="H31:I31" r:id="rId4" display="CEGH" xr:uid="{C7DB4DA5-ACD4-42D9-82D3-5D56CFD0573F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278FA-2C4D-4D46-B4F5-209511687209}">
  <sheetPr>
    <tabColor theme="8" tint="0.79998168889431442"/>
  </sheetPr>
  <dimension ref="B1:K74"/>
  <sheetViews>
    <sheetView topLeftCell="B21" zoomScaleNormal="100" workbookViewId="0">
      <selection activeCell="L18" sqref="L18"/>
    </sheetView>
  </sheetViews>
  <sheetFormatPr baseColWidth="10" defaultColWidth="11.42578125" defaultRowHeight="15" x14ac:dyDescent="0.25"/>
  <cols>
    <col min="1" max="1" width="5.7109375" style="1" customWidth="1"/>
    <col min="2" max="2" width="38.7109375" style="1" bestFit="1" customWidth="1"/>
    <col min="3" max="4" width="16.5703125" style="1" customWidth="1"/>
    <col min="5" max="6" width="5.7109375" style="1" customWidth="1"/>
    <col min="7" max="7" width="38.7109375" style="1" bestFit="1" customWidth="1"/>
    <col min="8" max="9" width="16.5703125" style="1" customWidth="1"/>
    <col min="10" max="10" width="5.7109375" style="1" customWidth="1"/>
    <col min="11" max="16384" width="11.42578125" style="1"/>
  </cols>
  <sheetData>
    <row r="1" spans="2:9" ht="15" customHeight="1" x14ac:dyDescent="0.25"/>
    <row r="2" spans="2:9" ht="15" customHeight="1" x14ac:dyDescent="0.25"/>
    <row r="3" spans="2:9" ht="15" customHeight="1" x14ac:dyDescent="0.25"/>
    <row r="4" spans="2:9" ht="15" customHeight="1" x14ac:dyDescent="0.25">
      <c r="B4" s="104" t="s">
        <v>39</v>
      </c>
      <c r="C4" s="43"/>
      <c r="D4" s="43"/>
      <c r="E4" s="43"/>
      <c r="F4" s="43"/>
      <c r="G4" s="104" t="s">
        <v>40</v>
      </c>
    </row>
    <row r="5" spans="2:9" ht="15" customHeight="1" x14ac:dyDescent="0.25">
      <c r="B5" s="104"/>
      <c r="C5" s="43"/>
      <c r="D5" s="43"/>
      <c r="E5" s="43"/>
      <c r="F5" s="43"/>
      <c r="G5" s="104"/>
    </row>
    <row r="6" spans="2:9" ht="15.75" thickBot="1" x14ac:dyDescent="0.3"/>
    <row r="7" spans="2:9" x14ac:dyDescent="0.25">
      <c r="B7" s="105" t="s">
        <v>22</v>
      </c>
      <c r="C7" s="106"/>
      <c r="D7" s="107"/>
      <c r="G7" s="105" t="s">
        <v>24</v>
      </c>
      <c r="H7" s="106"/>
      <c r="I7" s="107"/>
    </row>
    <row r="8" spans="2:9" ht="15.75" thickBot="1" x14ac:dyDescent="0.3">
      <c r="B8" s="108" t="str">
        <f ca="1">MID(CELL("dateiname",A1),FIND("]",CELL("dateiname",A1))+1,255)</f>
        <v>April 2025</v>
      </c>
      <c r="C8" s="109"/>
      <c r="D8" s="110"/>
      <c r="G8" s="108" t="str">
        <f ca="1">MID(CELL("dateiname",F1),FIND("]",CELL("dateiname",F1))+1,255)</f>
        <v>April 2025</v>
      </c>
      <c r="H8" s="109"/>
      <c r="I8" s="110"/>
    </row>
    <row r="9" spans="2:9" x14ac:dyDescent="0.25">
      <c r="B9" s="18" t="s">
        <v>13</v>
      </c>
      <c r="C9" s="19" t="s">
        <v>11</v>
      </c>
      <c r="D9" s="19" t="s">
        <v>12</v>
      </c>
      <c r="G9" s="14" t="s">
        <v>13</v>
      </c>
      <c r="H9" s="8" t="s">
        <v>11</v>
      </c>
      <c r="I9" s="8" t="s">
        <v>12</v>
      </c>
    </row>
    <row r="10" spans="2:9" x14ac:dyDescent="0.25">
      <c r="B10" s="41" t="s">
        <v>48</v>
      </c>
      <c r="C10" s="44">
        <f>((($C$33-$C$34)*1.1)+30.54)/10</f>
        <v>11.994470000000002</v>
      </c>
      <c r="D10" s="12">
        <f>C10*1.2</f>
        <v>14.393364000000002</v>
      </c>
      <c r="E10" s="13"/>
      <c r="F10" s="13"/>
      <c r="G10" s="41" t="s">
        <v>51</v>
      </c>
      <c r="H10" s="44">
        <f>(($H$33-$H$34)+20.36)/10</f>
        <v>6.4732099999999999</v>
      </c>
      <c r="I10" s="12">
        <f>H10*1.2</f>
        <v>7.7678519999999995</v>
      </c>
    </row>
    <row r="11" spans="2:9" x14ac:dyDescent="0.25">
      <c r="B11" s="41" t="s">
        <v>49</v>
      </c>
      <c r="C11" s="44">
        <f>((($C$33-$C$34)*1.1)+33.09)/10</f>
        <v>12.249470000000001</v>
      </c>
      <c r="D11" s="12">
        <f>C11*1.2</f>
        <v>14.699363999999999</v>
      </c>
      <c r="E11" s="13"/>
      <c r="F11" s="13"/>
      <c r="G11" s="41" t="s">
        <v>52</v>
      </c>
      <c r="H11" s="44">
        <f>(($H$33-$H$34)+22.91)/10</f>
        <v>6.7282099999999998</v>
      </c>
      <c r="I11" s="12">
        <f>H11*1.2</f>
        <v>8.0738519999999987</v>
      </c>
    </row>
    <row r="12" spans="2:9" x14ac:dyDescent="0.25">
      <c r="B12" s="41" t="s">
        <v>46</v>
      </c>
      <c r="C12" s="44">
        <f>((($C$33-$C$34)*1.1)+25.45)/10</f>
        <v>11.485470000000001</v>
      </c>
      <c r="D12" s="12">
        <f>C12*1.2</f>
        <v>13.782564000000001</v>
      </c>
      <c r="E12" s="13"/>
      <c r="F12" s="13"/>
      <c r="G12" s="41" t="s">
        <v>47</v>
      </c>
      <c r="H12" s="44">
        <f>(($H$33-$H$34)+15.27)/10</f>
        <v>5.9642099999999996</v>
      </c>
      <c r="I12" s="12">
        <f>H12*1.2</f>
        <v>7.1570519999999993</v>
      </c>
    </row>
    <row r="13" spans="2:9" x14ac:dyDescent="0.25">
      <c r="B13" s="41" t="s">
        <v>53</v>
      </c>
      <c r="C13" s="44">
        <f>((($C$33-$C$34)*1.1)+28)/10</f>
        <v>11.74047</v>
      </c>
      <c r="D13" s="12">
        <f t="shared" ref="D13" si="0">C13*1.2</f>
        <v>14.088564</v>
      </c>
      <c r="E13" s="13"/>
      <c r="F13" s="13"/>
      <c r="G13" s="41" t="s">
        <v>50</v>
      </c>
      <c r="H13" s="44">
        <f>(($H$33-$H$34)+17.82)/10</f>
        <v>6.2192100000000003</v>
      </c>
      <c r="I13" s="12">
        <f t="shared" ref="I13" si="1">H13*1.2</f>
        <v>7.4630520000000002</v>
      </c>
    </row>
    <row r="14" spans="2:9" x14ac:dyDescent="0.25">
      <c r="B14" s="78"/>
      <c r="C14" s="78"/>
      <c r="D14" s="78"/>
      <c r="E14" s="78"/>
      <c r="F14" s="78"/>
      <c r="G14" s="78"/>
      <c r="H14" s="78"/>
      <c r="I14" s="78"/>
    </row>
    <row r="15" spans="2:9" x14ac:dyDescent="0.25">
      <c r="B15" s="41" t="s">
        <v>33</v>
      </c>
      <c r="C15" s="36">
        <v>5</v>
      </c>
      <c r="D15" s="12">
        <f t="shared" ref="D15" si="2">C15*1.2</f>
        <v>6</v>
      </c>
      <c r="E15" s="38"/>
      <c r="F15" s="38"/>
      <c r="G15" s="41" t="s">
        <v>33</v>
      </c>
      <c r="H15" s="36">
        <f>C15</f>
        <v>5</v>
      </c>
      <c r="I15" s="12">
        <f t="shared" ref="I15" si="3">H15*1.2</f>
        <v>6</v>
      </c>
    </row>
    <row r="16" spans="2:9" x14ac:dyDescent="0.25">
      <c r="B16" s="42" t="s">
        <v>36</v>
      </c>
      <c r="C16" s="79" t="s">
        <v>67</v>
      </c>
      <c r="D16" s="80"/>
      <c r="E16" s="38"/>
      <c r="F16" s="38"/>
      <c r="G16" s="42" t="str">
        <f>B16</f>
        <v>Gratis Energie</v>
      </c>
      <c r="H16" s="79" t="s">
        <v>67</v>
      </c>
      <c r="I16" s="80"/>
    </row>
    <row r="17" spans="2:10" ht="15.75" thickBot="1" x14ac:dyDescent="0.3"/>
    <row r="18" spans="2:10" ht="15.75" thickBot="1" x14ac:dyDescent="0.3">
      <c r="B18" s="86" t="s">
        <v>23</v>
      </c>
      <c r="C18" s="87"/>
      <c r="D18" s="88"/>
      <c r="G18" s="86" t="s">
        <v>25</v>
      </c>
      <c r="H18" s="87"/>
      <c r="I18" s="88"/>
    </row>
    <row r="19" spans="2:10" x14ac:dyDescent="0.25">
      <c r="B19" s="41" t="s">
        <v>48</v>
      </c>
      <c r="C19" s="68" t="s">
        <v>59</v>
      </c>
      <c r="D19" s="68"/>
      <c r="G19" s="41" t="s">
        <v>51</v>
      </c>
      <c r="H19" s="69" t="s">
        <v>63</v>
      </c>
      <c r="I19" s="70"/>
    </row>
    <row r="20" spans="2:10" x14ac:dyDescent="0.25">
      <c r="B20" s="41" t="s">
        <v>49</v>
      </c>
      <c r="C20" s="69" t="s">
        <v>60</v>
      </c>
      <c r="D20" s="70"/>
      <c r="G20" s="41" t="s">
        <v>52</v>
      </c>
      <c r="H20" s="69" t="s">
        <v>64</v>
      </c>
      <c r="I20" s="70"/>
    </row>
    <row r="21" spans="2:10" x14ac:dyDescent="0.25">
      <c r="B21" s="41" t="s">
        <v>46</v>
      </c>
      <c r="C21" s="84" t="s">
        <v>61</v>
      </c>
      <c r="D21" s="85"/>
      <c r="G21" s="41" t="s">
        <v>47</v>
      </c>
      <c r="H21" s="84" t="s">
        <v>65</v>
      </c>
      <c r="I21" s="85"/>
      <c r="J21"/>
    </row>
    <row r="22" spans="2:10" x14ac:dyDescent="0.25">
      <c r="B22" s="41" t="s">
        <v>53</v>
      </c>
      <c r="C22" s="68" t="s">
        <v>62</v>
      </c>
      <c r="D22" s="68"/>
      <c r="G22" s="41" t="s">
        <v>50</v>
      </c>
      <c r="H22" s="69" t="s">
        <v>66</v>
      </c>
      <c r="I22" s="70"/>
    </row>
    <row r="23" spans="2:10" x14ac:dyDescent="0.25">
      <c r="B23" s="39"/>
      <c r="C23" s="40"/>
      <c r="D23" s="40"/>
      <c r="G23" s="39"/>
      <c r="H23" s="40"/>
      <c r="I23" s="40"/>
    </row>
    <row r="24" spans="2:10" x14ac:dyDescent="0.25">
      <c r="B24" s="34" t="s">
        <v>71</v>
      </c>
      <c r="C24" s="38"/>
      <c r="D24" s="29" t="s">
        <v>18</v>
      </c>
      <c r="G24" s="34" t="s">
        <v>71</v>
      </c>
      <c r="H24" s="38"/>
      <c r="I24" s="29" t="s">
        <v>18</v>
      </c>
    </row>
    <row r="25" spans="2:10" ht="15.75" thickBot="1" x14ac:dyDescent="0.3"/>
    <row r="26" spans="2:10" ht="15.75" thickBot="1" x14ac:dyDescent="0.3">
      <c r="B26" s="86" t="s">
        <v>26</v>
      </c>
      <c r="C26" s="87"/>
      <c r="D26" s="88"/>
      <c r="G26" s="86" t="s">
        <v>27</v>
      </c>
      <c r="H26" s="87"/>
      <c r="I26" s="88"/>
    </row>
    <row r="27" spans="2:10" x14ac:dyDescent="0.25">
      <c r="B27" s="15" t="s">
        <v>9</v>
      </c>
      <c r="C27" s="89" t="s">
        <v>16</v>
      </c>
      <c r="D27" s="89"/>
      <c r="G27" s="15" t="s">
        <v>9</v>
      </c>
      <c r="H27" s="90" t="s">
        <v>21</v>
      </c>
      <c r="I27" s="91"/>
    </row>
    <row r="28" spans="2:10" x14ac:dyDescent="0.25">
      <c r="B28" s="16" t="s">
        <v>6</v>
      </c>
      <c r="C28" s="92" t="s">
        <v>17</v>
      </c>
      <c r="D28" s="92"/>
      <c r="G28" s="16" t="s">
        <v>6</v>
      </c>
      <c r="H28" s="93" t="s">
        <v>17</v>
      </c>
      <c r="I28" s="94"/>
    </row>
    <row r="29" spans="2:10" x14ac:dyDescent="0.25">
      <c r="B29" s="16" t="s">
        <v>0</v>
      </c>
      <c r="C29" s="92" t="str">
        <f ca="1">B8</f>
        <v>April 2025</v>
      </c>
      <c r="D29" s="92"/>
      <c r="G29" s="16" t="s">
        <v>0</v>
      </c>
      <c r="H29" s="93" t="str">
        <f ca="1">G8</f>
        <v>April 2025</v>
      </c>
      <c r="I29" s="94"/>
    </row>
    <row r="30" spans="2:10" x14ac:dyDescent="0.25">
      <c r="B30" s="17" t="s">
        <v>1</v>
      </c>
      <c r="C30" s="98" t="s">
        <v>20</v>
      </c>
      <c r="D30" s="98"/>
      <c r="G30" s="17" t="s">
        <v>1</v>
      </c>
      <c r="H30" s="99" t="s">
        <v>15</v>
      </c>
      <c r="I30" s="100"/>
    </row>
    <row r="31" spans="2:10" x14ac:dyDescent="0.25">
      <c r="B31" s="17" t="s">
        <v>14</v>
      </c>
      <c r="C31" s="101" t="s">
        <v>7</v>
      </c>
      <c r="D31" s="101"/>
      <c r="G31" s="17" t="s">
        <v>14</v>
      </c>
      <c r="H31" s="102" t="s">
        <v>10</v>
      </c>
      <c r="I31" s="103"/>
    </row>
    <row r="32" spans="2:10" ht="15.75" thickBot="1" x14ac:dyDescent="0.3">
      <c r="B32" s="2"/>
      <c r="C32" s="3"/>
      <c r="D32" s="3"/>
      <c r="G32" s="2"/>
      <c r="H32" s="3"/>
      <c r="I32" s="3"/>
    </row>
    <row r="33" spans="2:9" ht="15.75" thickBot="1" x14ac:dyDescent="0.3">
      <c r="B33" s="9" t="s">
        <v>8</v>
      </c>
      <c r="C33" s="11">
        <f>AVERAGE(D44:D66)</f>
        <v>81.277000000000001</v>
      </c>
      <c r="D33" s="10" t="s">
        <v>5</v>
      </c>
      <c r="G33" s="9" t="s">
        <v>8</v>
      </c>
      <c r="H33" s="11">
        <f>I37</f>
        <v>44.372100000000003</v>
      </c>
      <c r="I33" s="10" t="s">
        <v>5</v>
      </c>
    </row>
    <row r="34" spans="2:9" ht="15.75" thickBot="1" x14ac:dyDescent="0.3">
      <c r="B34" s="20" t="s">
        <v>19</v>
      </c>
      <c r="C34" s="21"/>
      <c r="D34" s="22" t="s">
        <v>5</v>
      </c>
      <c r="G34" s="20" t="s">
        <v>19</v>
      </c>
      <c r="H34" s="21"/>
      <c r="I34" s="22" t="s">
        <v>5</v>
      </c>
    </row>
    <row r="35" spans="2:9" x14ac:dyDescent="0.25">
      <c r="B35" s="2"/>
      <c r="C35" s="4"/>
      <c r="D35" s="2"/>
    </row>
    <row r="36" spans="2:9" x14ac:dyDescent="0.25">
      <c r="G36" s="5" t="s">
        <v>2</v>
      </c>
      <c r="H36" s="6" t="s">
        <v>3</v>
      </c>
      <c r="I36" s="7" t="s">
        <v>4</v>
      </c>
    </row>
    <row r="37" spans="2:9" x14ac:dyDescent="0.25">
      <c r="G37" s="111" t="str">
        <f ca="1">"1st Front Month - "&amp;G8</f>
        <v>1st Front Month - April 2025</v>
      </c>
      <c r="H37" s="112"/>
      <c r="I37" s="35">
        <f>AVERAGE(I44:I66)</f>
        <v>44.372100000000003</v>
      </c>
    </row>
    <row r="40" spans="2:9" x14ac:dyDescent="0.25">
      <c r="G40" s="113" t="str">
        <f ca="1">"**Einmalrabatt gültig ausschliesslich für den Monat "&amp;MID(CELL("dateiname",A4),FIND("]",CELL("dateiname",A4))+1,255)</f>
        <v>**Einmalrabatt gültig ausschliesslich für den Monat April 2025</v>
      </c>
      <c r="H40" s="113"/>
      <c r="I40" s="113"/>
    </row>
    <row r="43" spans="2:9" x14ac:dyDescent="0.25">
      <c r="B43" s="30" t="s">
        <v>30</v>
      </c>
      <c r="C43" s="31" t="s">
        <v>3</v>
      </c>
      <c r="D43" s="32" t="s">
        <v>4</v>
      </c>
      <c r="G43" s="30" t="s">
        <v>31</v>
      </c>
      <c r="H43" s="33" t="s">
        <v>3</v>
      </c>
      <c r="I43" s="32" t="s">
        <v>29</v>
      </c>
    </row>
    <row r="44" spans="2:9" x14ac:dyDescent="0.25">
      <c r="B44" s="23" t="s">
        <v>72</v>
      </c>
      <c r="C44" s="24">
        <v>45709</v>
      </c>
      <c r="D44" s="25">
        <v>81.69</v>
      </c>
      <c r="G44" s="23"/>
      <c r="H44" s="27">
        <v>45709</v>
      </c>
      <c r="I44" s="37">
        <v>48.582000000000001</v>
      </c>
    </row>
    <row r="45" spans="2:9" x14ac:dyDescent="0.25">
      <c r="B45" s="23" t="s">
        <v>72</v>
      </c>
      <c r="C45" s="27">
        <v>45712</v>
      </c>
      <c r="D45" s="28">
        <v>83.56</v>
      </c>
      <c r="G45" s="23"/>
      <c r="H45" s="27">
        <v>45712</v>
      </c>
      <c r="I45" s="37">
        <v>48.847999999999999</v>
      </c>
    </row>
    <row r="46" spans="2:9" x14ac:dyDescent="0.25">
      <c r="B46" s="23" t="s">
        <v>72</v>
      </c>
      <c r="C46" s="27">
        <v>45713</v>
      </c>
      <c r="D46" s="28">
        <v>80.25</v>
      </c>
      <c r="G46" s="23"/>
      <c r="H46" s="27">
        <v>45713</v>
      </c>
      <c r="I46" s="37">
        <v>46.040999999999997</v>
      </c>
    </row>
    <row r="47" spans="2:9" x14ac:dyDescent="0.25">
      <c r="B47" s="23" t="s">
        <v>72</v>
      </c>
      <c r="C47" s="27">
        <v>45714</v>
      </c>
      <c r="D47" s="28">
        <v>78.23</v>
      </c>
      <c r="G47" s="23"/>
      <c r="H47" s="27">
        <v>45714</v>
      </c>
      <c r="I47" s="37">
        <v>43.124000000000002</v>
      </c>
    </row>
    <row r="48" spans="2:9" x14ac:dyDescent="0.25">
      <c r="B48" s="23" t="s">
        <v>72</v>
      </c>
      <c r="C48" s="27">
        <v>45715</v>
      </c>
      <c r="D48" s="28">
        <v>82.55</v>
      </c>
      <c r="G48" s="23"/>
      <c r="H48" s="27">
        <v>45715</v>
      </c>
      <c r="I48" s="37">
        <v>46.716000000000001</v>
      </c>
    </row>
    <row r="49" spans="2:9" x14ac:dyDescent="0.25">
      <c r="B49" s="23" t="s">
        <v>72</v>
      </c>
      <c r="C49" s="27">
        <v>45716</v>
      </c>
      <c r="D49" s="28">
        <v>82.84</v>
      </c>
      <c r="G49" s="23"/>
      <c r="H49" s="27">
        <v>45716</v>
      </c>
      <c r="I49" s="37">
        <v>46.103999999999999</v>
      </c>
    </row>
    <row r="50" spans="2:9" x14ac:dyDescent="0.25">
      <c r="B50" s="23" t="s">
        <v>72</v>
      </c>
      <c r="C50" s="27">
        <v>45719</v>
      </c>
      <c r="D50" s="28">
        <v>85.76</v>
      </c>
      <c r="G50" s="23"/>
      <c r="H50" s="27">
        <v>45719</v>
      </c>
      <c r="I50" s="37">
        <v>47</v>
      </c>
    </row>
    <row r="51" spans="2:9" x14ac:dyDescent="0.25">
      <c r="B51" s="23" t="s">
        <v>72</v>
      </c>
      <c r="C51" s="27">
        <v>45720</v>
      </c>
      <c r="D51" s="28">
        <v>81.819999999999993</v>
      </c>
      <c r="G51" s="23"/>
      <c r="H51" s="27">
        <v>45720</v>
      </c>
      <c r="I51" s="37">
        <v>44.975999999999999</v>
      </c>
    </row>
    <row r="52" spans="2:9" x14ac:dyDescent="0.25">
      <c r="B52" s="23" t="s">
        <v>72</v>
      </c>
      <c r="C52" s="27">
        <v>45721</v>
      </c>
      <c r="D52" s="28">
        <v>80.17</v>
      </c>
      <c r="G52" s="23"/>
      <c r="H52" s="27">
        <v>45721</v>
      </c>
      <c r="I52" s="37">
        <v>42.722000000000001</v>
      </c>
    </row>
    <row r="53" spans="2:9" x14ac:dyDescent="0.25">
      <c r="B53" s="23" t="s">
        <v>72</v>
      </c>
      <c r="C53" s="27">
        <v>45722</v>
      </c>
      <c r="D53" s="28">
        <v>75.16</v>
      </c>
      <c r="G53" s="23"/>
      <c r="H53" s="27">
        <v>45722</v>
      </c>
      <c r="I53" s="37">
        <v>39.603000000000002</v>
      </c>
    </row>
    <row r="54" spans="2:9" x14ac:dyDescent="0.25">
      <c r="B54" s="23" t="s">
        <v>72</v>
      </c>
      <c r="C54" s="27">
        <v>45723</v>
      </c>
      <c r="D54" s="28">
        <v>79.05</v>
      </c>
      <c r="G54" s="23"/>
      <c r="H54" s="27">
        <v>45723</v>
      </c>
      <c r="I54" s="37">
        <v>41.307000000000002</v>
      </c>
    </row>
    <row r="55" spans="2:9" x14ac:dyDescent="0.25">
      <c r="B55" s="23" t="s">
        <v>72</v>
      </c>
      <c r="C55" s="27">
        <v>45726</v>
      </c>
      <c r="D55" s="28">
        <v>81.16</v>
      </c>
      <c r="G55" s="23"/>
      <c r="H55" s="27">
        <v>45726</v>
      </c>
      <c r="I55" s="37">
        <v>42.582000000000001</v>
      </c>
    </row>
    <row r="56" spans="2:9" x14ac:dyDescent="0.25">
      <c r="B56" s="23" t="s">
        <v>72</v>
      </c>
      <c r="C56" s="27">
        <v>45727</v>
      </c>
      <c r="D56" s="28">
        <v>80</v>
      </c>
      <c r="G56" s="23"/>
      <c r="H56" s="27">
        <v>45727</v>
      </c>
      <c r="I56" s="37">
        <v>44.171999999999997</v>
      </c>
    </row>
    <row r="57" spans="2:9" x14ac:dyDescent="0.25">
      <c r="B57" s="23" t="s">
        <v>72</v>
      </c>
      <c r="C57" s="27">
        <v>45728</v>
      </c>
      <c r="D57" s="28">
        <v>80.38</v>
      </c>
      <c r="G57" s="23"/>
      <c r="H57" s="27">
        <v>45728</v>
      </c>
      <c r="I57" s="37">
        <v>43.79</v>
      </c>
    </row>
    <row r="58" spans="2:9" x14ac:dyDescent="0.25">
      <c r="B58" s="23" t="s">
        <v>72</v>
      </c>
      <c r="C58" s="27">
        <v>45729</v>
      </c>
      <c r="D58" s="28">
        <v>81.88</v>
      </c>
      <c r="G58" s="23"/>
      <c r="H58" s="27">
        <v>45729</v>
      </c>
      <c r="I58" s="37">
        <v>43.466000000000001</v>
      </c>
    </row>
    <row r="59" spans="2:9" x14ac:dyDescent="0.25">
      <c r="B59" s="23" t="s">
        <v>72</v>
      </c>
      <c r="C59" s="27">
        <v>45730</v>
      </c>
      <c r="D59" s="28">
        <v>83.76</v>
      </c>
      <c r="G59" s="23"/>
      <c r="H59" s="27">
        <v>45730</v>
      </c>
      <c r="I59" s="37">
        <v>43.747999999999998</v>
      </c>
    </row>
    <row r="60" spans="2:9" x14ac:dyDescent="0.25">
      <c r="B60" s="23" t="s">
        <v>72</v>
      </c>
      <c r="C60" s="27">
        <v>45733</v>
      </c>
      <c r="D60" s="28">
        <v>83.01</v>
      </c>
      <c r="G60" s="23" t="s">
        <v>32</v>
      </c>
      <c r="H60" s="27">
        <v>45733</v>
      </c>
      <c r="I60" s="37">
        <v>42.755000000000003</v>
      </c>
    </row>
    <row r="61" spans="2:9" x14ac:dyDescent="0.25">
      <c r="B61" s="23" t="s">
        <v>72</v>
      </c>
      <c r="C61" s="27">
        <v>45734</v>
      </c>
      <c r="D61" s="28">
        <v>83.15</v>
      </c>
      <c r="G61" s="23" t="s">
        <v>32</v>
      </c>
      <c r="H61" s="27">
        <v>45734</v>
      </c>
      <c r="I61" s="37">
        <v>42.259</v>
      </c>
    </row>
    <row r="62" spans="2:9" x14ac:dyDescent="0.25">
      <c r="B62" s="23" t="s">
        <v>72</v>
      </c>
      <c r="C62" s="27">
        <v>45735</v>
      </c>
      <c r="D62" s="28">
        <v>77.05</v>
      </c>
      <c r="G62" s="23" t="s">
        <v>32</v>
      </c>
      <c r="H62" s="27">
        <v>45735</v>
      </c>
      <c r="I62" s="37">
        <v>45.021000000000001</v>
      </c>
    </row>
    <row r="63" spans="2:9" x14ac:dyDescent="0.25">
      <c r="B63" s="23" t="s">
        <v>72</v>
      </c>
      <c r="C63" s="27">
        <v>45736</v>
      </c>
      <c r="D63" s="28">
        <v>84.07</v>
      </c>
      <c r="G63" s="23" t="s">
        <v>32</v>
      </c>
      <c r="H63" s="27">
        <v>45736</v>
      </c>
      <c r="I63" s="37">
        <v>44.625999999999998</v>
      </c>
    </row>
    <row r="64" spans="2:9" x14ac:dyDescent="0.25">
      <c r="B64" s="26"/>
      <c r="C64" s="27"/>
      <c r="D64" s="28"/>
      <c r="G64" s="23" t="s">
        <v>32</v>
      </c>
      <c r="H64" s="27"/>
      <c r="I64" s="37"/>
    </row>
    <row r="65" spans="2:11" x14ac:dyDescent="0.25">
      <c r="B65" s="26"/>
      <c r="C65" s="27"/>
      <c r="D65" s="28"/>
      <c r="G65" s="23"/>
      <c r="H65" s="27"/>
      <c r="I65" s="37"/>
    </row>
    <row r="66" spans="2:11" x14ac:dyDescent="0.25">
      <c r="B66" s="26"/>
      <c r="C66" s="27"/>
      <c r="D66" s="28"/>
      <c r="G66" s="23"/>
      <c r="H66" s="27"/>
      <c r="I66" s="37"/>
    </row>
    <row r="67" spans="2:11" x14ac:dyDescent="0.25">
      <c r="G67" s="1" t="s">
        <v>32</v>
      </c>
      <c r="J67" s="1" t="s">
        <v>32</v>
      </c>
      <c r="K67" s="1" t="s">
        <v>32</v>
      </c>
    </row>
    <row r="68" spans="2:11" x14ac:dyDescent="0.25">
      <c r="G68" s="1" t="s">
        <v>32</v>
      </c>
      <c r="J68" s="1" t="s">
        <v>32</v>
      </c>
      <c r="K68" s="1" t="s">
        <v>32</v>
      </c>
    </row>
    <row r="69" spans="2:11" x14ac:dyDescent="0.25">
      <c r="G69" s="1" t="s">
        <v>32</v>
      </c>
      <c r="J69" s="1" t="s">
        <v>32</v>
      </c>
      <c r="K69" s="1" t="s">
        <v>32</v>
      </c>
    </row>
    <row r="70" spans="2:11" x14ac:dyDescent="0.25">
      <c r="G70" s="1" t="s">
        <v>32</v>
      </c>
      <c r="J70" s="1" t="s">
        <v>32</v>
      </c>
      <c r="K70" s="1" t="s">
        <v>32</v>
      </c>
    </row>
    <row r="71" spans="2:11" x14ac:dyDescent="0.25">
      <c r="G71" s="1" t="s">
        <v>32</v>
      </c>
      <c r="J71" s="1" t="s">
        <v>32</v>
      </c>
      <c r="K71" s="1" t="s">
        <v>32</v>
      </c>
    </row>
    <row r="72" spans="2:11" x14ac:dyDescent="0.25">
      <c r="G72" s="1" t="s">
        <v>32</v>
      </c>
      <c r="J72" s="1" t="s">
        <v>32</v>
      </c>
      <c r="K72" s="1" t="s">
        <v>32</v>
      </c>
    </row>
    <row r="73" spans="2:11" x14ac:dyDescent="0.25">
      <c r="G73" s="1" t="s">
        <v>32</v>
      </c>
      <c r="J73" s="1" t="s">
        <v>32</v>
      </c>
      <c r="K73" s="1" t="s">
        <v>32</v>
      </c>
    </row>
    <row r="74" spans="2:11" x14ac:dyDescent="0.25">
      <c r="G74" s="1" t="s">
        <v>32</v>
      </c>
      <c r="H74" s="1" t="s">
        <v>32</v>
      </c>
      <c r="I74" s="1" t="s">
        <v>32</v>
      </c>
      <c r="J74" s="1" t="s">
        <v>32</v>
      </c>
      <c r="K74" s="1" t="s">
        <v>32</v>
      </c>
    </row>
  </sheetData>
  <mergeCells count="33">
    <mergeCell ref="C19:D19"/>
    <mergeCell ref="H19:I19"/>
    <mergeCell ref="B4:B5"/>
    <mergeCell ref="G4:G5"/>
    <mergeCell ref="B7:D7"/>
    <mergeCell ref="G7:I7"/>
    <mergeCell ref="B8:D8"/>
    <mergeCell ref="G8:I8"/>
    <mergeCell ref="B14:I14"/>
    <mergeCell ref="C16:D16"/>
    <mergeCell ref="H16:I16"/>
    <mergeCell ref="B18:D18"/>
    <mergeCell ref="G18:I18"/>
    <mergeCell ref="C20:D20"/>
    <mergeCell ref="H20:I20"/>
    <mergeCell ref="C21:D21"/>
    <mergeCell ref="H21:I21"/>
    <mergeCell ref="C22:D22"/>
    <mergeCell ref="H22:I22"/>
    <mergeCell ref="B26:D26"/>
    <mergeCell ref="G26:I26"/>
    <mergeCell ref="C27:D27"/>
    <mergeCell ref="H27:I27"/>
    <mergeCell ref="C28:D28"/>
    <mergeCell ref="H28:I28"/>
    <mergeCell ref="G37:H37"/>
    <mergeCell ref="G40:I40"/>
    <mergeCell ref="C29:D29"/>
    <mergeCell ref="H29:I29"/>
    <mergeCell ref="C30:D30"/>
    <mergeCell ref="H30:I30"/>
    <mergeCell ref="C31:D31"/>
    <mergeCell ref="H31:I31"/>
  </mergeCells>
  <hyperlinks>
    <hyperlink ref="C31:D31" r:id="rId1" display="EEX" xr:uid="{FCFD5556-C1BB-4780-B7DB-26F68F4C3BF5}"/>
    <hyperlink ref="B24" r:id="rId2" display="Berechnungsdetails im Preisblatt (Seite 3)" xr:uid="{B9B11DB6-2290-49AD-9F47-1546A323CE8B}"/>
    <hyperlink ref="G24" r:id="rId3" display="Berechnungsdetails im Preisblatt (Seite 3)" xr:uid="{B21716DD-D9FB-44CA-99D8-6B2129E8FD03}"/>
    <hyperlink ref="H31:I31" r:id="rId4" display="CEGH" xr:uid="{5DC14CED-CE7B-4F80-A65D-9C6630E4C37C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customProperties>
    <customPr name="_pios_id" r:id="rId6"/>
  </customPropertie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7A1C0-7E17-4059-9348-B00472CBF996}">
  <sheetPr>
    <tabColor theme="8" tint="0.79998168889431442"/>
  </sheetPr>
  <dimension ref="B1:K74"/>
  <sheetViews>
    <sheetView topLeftCell="A24" zoomScaleNormal="100" workbookViewId="0">
      <selection activeCell="C10" sqref="C10:C13"/>
    </sheetView>
  </sheetViews>
  <sheetFormatPr baseColWidth="10" defaultColWidth="11.42578125" defaultRowHeight="15" x14ac:dyDescent="0.25"/>
  <cols>
    <col min="1" max="1" width="5.7109375" style="1" customWidth="1"/>
    <col min="2" max="2" width="38.7109375" style="1" bestFit="1" customWidth="1"/>
    <col min="3" max="4" width="16.5703125" style="1" customWidth="1"/>
    <col min="5" max="6" width="5.7109375" style="1" customWidth="1"/>
    <col min="7" max="7" width="38.7109375" style="1" bestFit="1" customWidth="1"/>
    <col min="8" max="9" width="16.5703125" style="1" customWidth="1"/>
    <col min="10" max="10" width="5.7109375" style="1" customWidth="1"/>
    <col min="11" max="16384" width="11.42578125" style="1"/>
  </cols>
  <sheetData>
    <row r="1" spans="2:9" ht="15" customHeight="1" x14ac:dyDescent="0.25"/>
    <row r="2" spans="2:9" ht="15" customHeight="1" x14ac:dyDescent="0.25"/>
    <row r="3" spans="2:9" ht="15" customHeight="1" x14ac:dyDescent="0.25"/>
    <row r="4" spans="2:9" ht="15" customHeight="1" x14ac:dyDescent="0.25">
      <c r="B4" s="104" t="s">
        <v>39</v>
      </c>
      <c r="C4" s="43"/>
      <c r="D4" s="43"/>
      <c r="E4" s="43"/>
      <c r="F4" s="43"/>
      <c r="G4" s="104" t="s">
        <v>40</v>
      </c>
    </row>
    <row r="5" spans="2:9" ht="15" customHeight="1" x14ac:dyDescent="0.25">
      <c r="B5" s="104"/>
      <c r="C5" s="43"/>
      <c r="D5" s="43"/>
      <c r="E5" s="43"/>
      <c r="F5" s="43"/>
      <c r="G5" s="104"/>
    </row>
    <row r="6" spans="2:9" ht="15.75" thickBot="1" x14ac:dyDescent="0.3"/>
    <row r="7" spans="2:9" x14ac:dyDescent="0.25">
      <c r="B7" s="105" t="s">
        <v>22</v>
      </c>
      <c r="C7" s="106"/>
      <c r="D7" s="107"/>
      <c r="G7" s="105" t="s">
        <v>24</v>
      </c>
      <c r="H7" s="106"/>
      <c r="I7" s="107"/>
    </row>
    <row r="8" spans="2:9" ht="15.75" thickBot="1" x14ac:dyDescent="0.3">
      <c r="B8" s="108" t="str">
        <f ca="1">MID(CELL("dateiname",A1),FIND("]",CELL("dateiname",A1))+1,255)</f>
        <v>März 2025</v>
      </c>
      <c r="C8" s="109"/>
      <c r="D8" s="110"/>
      <c r="G8" s="108" t="str">
        <f ca="1">MID(CELL("dateiname",F1),FIND("]",CELL("dateiname",F1))+1,255)</f>
        <v>März 2025</v>
      </c>
      <c r="H8" s="109"/>
      <c r="I8" s="110"/>
    </row>
    <row r="9" spans="2:9" x14ac:dyDescent="0.25">
      <c r="B9" s="18" t="s">
        <v>13</v>
      </c>
      <c r="C9" s="19" t="s">
        <v>11</v>
      </c>
      <c r="D9" s="19" t="s">
        <v>12</v>
      </c>
      <c r="G9" s="14" t="s">
        <v>13</v>
      </c>
      <c r="H9" s="8" t="s">
        <v>11</v>
      </c>
      <c r="I9" s="8" t="s">
        <v>12</v>
      </c>
    </row>
    <row r="10" spans="2:9" x14ac:dyDescent="0.25">
      <c r="B10" s="41" t="s">
        <v>48</v>
      </c>
      <c r="C10" s="44">
        <f>((($C$33-$C$34)*1.1)+30.54)/10</f>
        <v>14.953034782608693</v>
      </c>
      <c r="D10" s="12">
        <f>C10*1.2</f>
        <v>17.943641739130431</v>
      </c>
      <c r="E10" s="13"/>
      <c r="F10" s="13"/>
      <c r="G10" s="41" t="s">
        <v>51</v>
      </c>
      <c r="H10" s="44">
        <f>(($H$33-$H$34)+20.36)/10</f>
        <v>7.2934217391304346</v>
      </c>
      <c r="I10" s="12">
        <f>H10*1.2</f>
        <v>8.7521060869565215</v>
      </c>
    </row>
    <row r="11" spans="2:9" x14ac:dyDescent="0.25">
      <c r="B11" s="41" t="s">
        <v>49</v>
      </c>
      <c r="C11" s="44">
        <f>((($C$33-$C$34)*1.1)+33.09)/10</f>
        <v>15.208034782608696</v>
      </c>
      <c r="D11" s="12">
        <f>C11*1.2</f>
        <v>18.249641739130436</v>
      </c>
      <c r="E11" s="13"/>
      <c r="F11" s="13"/>
      <c r="G11" s="41" t="s">
        <v>52</v>
      </c>
      <c r="H11" s="44">
        <f>(($H$33-$H$34)+22.91)/10</f>
        <v>7.5484217391304345</v>
      </c>
      <c r="I11" s="12">
        <f>H11*1.2</f>
        <v>9.0581060869565206</v>
      </c>
    </row>
    <row r="12" spans="2:9" x14ac:dyDescent="0.25">
      <c r="B12" s="41" t="s">
        <v>46</v>
      </c>
      <c r="C12" s="44">
        <f>((($C$33-$C$34)*1.1)+25.45)/10</f>
        <v>14.444034782608693</v>
      </c>
      <c r="D12" s="12">
        <f>C12*1.2</f>
        <v>17.33284173913043</v>
      </c>
      <c r="E12" s="13"/>
      <c r="F12" s="13"/>
      <c r="G12" s="41" t="s">
        <v>47</v>
      </c>
      <c r="H12" s="44">
        <f>(($H$33-$H$34)+15.27)/10</f>
        <v>6.7844217391304342</v>
      </c>
      <c r="I12" s="12">
        <f>H12*1.2</f>
        <v>8.1413060869565204</v>
      </c>
    </row>
    <row r="13" spans="2:9" x14ac:dyDescent="0.25">
      <c r="B13" s="41" t="s">
        <v>53</v>
      </c>
      <c r="C13" s="44">
        <f>((($C$33-$C$34)*1.1)+28)/10</f>
        <v>14.699034782608695</v>
      </c>
      <c r="D13" s="12">
        <f t="shared" ref="D13" si="0">C13*1.2</f>
        <v>17.638841739130434</v>
      </c>
      <c r="E13" s="13"/>
      <c r="F13" s="13"/>
      <c r="G13" s="41" t="s">
        <v>50</v>
      </c>
      <c r="H13" s="44">
        <f>(($H$33-$H$34)+17.82)/10</f>
        <v>7.039421739130435</v>
      </c>
      <c r="I13" s="12">
        <f t="shared" ref="I13" si="1">H13*1.2</f>
        <v>8.4473060869565213</v>
      </c>
    </row>
    <row r="14" spans="2:9" x14ac:dyDescent="0.25">
      <c r="B14" s="78"/>
      <c r="C14" s="78"/>
      <c r="D14" s="78"/>
      <c r="E14" s="78"/>
      <c r="F14" s="78"/>
      <c r="G14" s="78"/>
      <c r="H14" s="78"/>
      <c r="I14" s="78"/>
    </row>
    <row r="15" spans="2:9" x14ac:dyDescent="0.25">
      <c r="B15" s="41" t="s">
        <v>33</v>
      </c>
      <c r="C15" s="36">
        <v>5</v>
      </c>
      <c r="D15" s="12">
        <f t="shared" ref="D15" si="2">C15*1.2</f>
        <v>6</v>
      </c>
      <c r="E15" s="38"/>
      <c r="F15" s="38"/>
      <c r="G15" s="41" t="s">
        <v>33</v>
      </c>
      <c r="H15" s="36">
        <f>C15</f>
        <v>5</v>
      </c>
      <c r="I15" s="12">
        <f t="shared" ref="I15" si="3">H15*1.2</f>
        <v>6</v>
      </c>
    </row>
    <row r="16" spans="2:9" x14ac:dyDescent="0.25">
      <c r="B16" s="42" t="s">
        <v>36</v>
      </c>
      <c r="C16" s="79" t="s">
        <v>67</v>
      </c>
      <c r="D16" s="80"/>
      <c r="E16" s="38"/>
      <c r="F16" s="38"/>
      <c r="G16" s="42" t="str">
        <f>B16</f>
        <v>Gratis Energie</v>
      </c>
      <c r="H16" s="79" t="s">
        <v>67</v>
      </c>
      <c r="I16" s="80"/>
    </row>
    <row r="17" spans="2:10" ht="15.75" thickBot="1" x14ac:dyDescent="0.3"/>
    <row r="18" spans="2:10" ht="15.75" thickBot="1" x14ac:dyDescent="0.3">
      <c r="B18" s="86" t="s">
        <v>23</v>
      </c>
      <c r="C18" s="87"/>
      <c r="D18" s="88"/>
      <c r="G18" s="86" t="s">
        <v>25</v>
      </c>
      <c r="H18" s="87"/>
      <c r="I18" s="88"/>
    </row>
    <row r="19" spans="2:10" x14ac:dyDescent="0.25">
      <c r="B19" s="41" t="s">
        <v>48</v>
      </c>
      <c r="C19" s="68" t="s">
        <v>59</v>
      </c>
      <c r="D19" s="68"/>
      <c r="G19" s="41" t="s">
        <v>51</v>
      </c>
      <c r="H19" s="69" t="s">
        <v>63</v>
      </c>
      <c r="I19" s="70"/>
    </row>
    <row r="20" spans="2:10" x14ac:dyDescent="0.25">
      <c r="B20" s="41" t="s">
        <v>49</v>
      </c>
      <c r="C20" s="69" t="s">
        <v>60</v>
      </c>
      <c r="D20" s="70"/>
      <c r="G20" s="41" t="s">
        <v>52</v>
      </c>
      <c r="H20" s="69" t="s">
        <v>64</v>
      </c>
      <c r="I20" s="70"/>
    </row>
    <row r="21" spans="2:10" x14ac:dyDescent="0.25">
      <c r="B21" s="41" t="s">
        <v>46</v>
      </c>
      <c r="C21" s="84" t="s">
        <v>61</v>
      </c>
      <c r="D21" s="85"/>
      <c r="G21" s="41" t="s">
        <v>47</v>
      </c>
      <c r="H21" s="84" t="s">
        <v>65</v>
      </c>
      <c r="I21" s="85"/>
      <c r="J21"/>
    </row>
    <row r="22" spans="2:10" x14ac:dyDescent="0.25">
      <c r="B22" s="41" t="s">
        <v>53</v>
      </c>
      <c r="C22" s="68" t="s">
        <v>62</v>
      </c>
      <c r="D22" s="68"/>
      <c r="G22" s="41" t="s">
        <v>50</v>
      </c>
      <c r="H22" s="69" t="s">
        <v>66</v>
      </c>
      <c r="I22" s="70"/>
    </row>
    <row r="23" spans="2:10" x14ac:dyDescent="0.25">
      <c r="B23" s="39"/>
      <c r="C23" s="40"/>
      <c r="D23" s="40"/>
      <c r="G23" s="39"/>
      <c r="H23" s="40"/>
      <c r="I23" s="40"/>
    </row>
    <row r="24" spans="2:10" x14ac:dyDescent="0.25">
      <c r="B24" s="34" t="s">
        <v>71</v>
      </c>
      <c r="C24" s="38"/>
      <c r="D24" s="29" t="s">
        <v>18</v>
      </c>
      <c r="G24" s="34" t="s">
        <v>71</v>
      </c>
      <c r="H24" s="38"/>
      <c r="I24" s="29" t="s">
        <v>18</v>
      </c>
    </row>
    <row r="25" spans="2:10" ht="15.75" thickBot="1" x14ac:dyDescent="0.3"/>
    <row r="26" spans="2:10" ht="15.75" thickBot="1" x14ac:dyDescent="0.3">
      <c r="B26" s="86" t="s">
        <v>26</v>
      </c>
      <c r="C26" s="87"/>
      <c r="D26" s="88"/>
      <c r="G26" s="86" t="s">
        <v>27</v>
      </c>
      <c r="H26" s="87"/>
      <c r="I26" s="88"/>
    </row>
    <row r="27" spans="2:10" x14ac:dyDescent="0.25">
      <c r="B27" s="15" t="s">
        <v>9</v>
      </c>
      <c r="C27" s="89" t="s">
        <v>16</v>
      </c>
      <c r="D27" s="89"/>
      <c r="G27" s="15" t="s">
        <v>9</v>
      </c>
      <c r="H27" s="90" t="s">
        <v>21</v>
      </c>
      <c r="I27" s="91"/>
    </row>
    <row r="28" spans="2:10" x14ac:dyDescent="0.25">
      <c r="B28" s="16" t="s">
        <v>6</v>
      </c>
      <c r="C28" s="92" t="s">
        <v>17</v>
      </c>
      <c r="D28" s="92"/>
      <c r="G28" s="16" t="s">
        <v>6</v>
      </c>
      <c r="H28" s="93" t="s">
        <v>17</v>
      </c>
      <c r="I28" s="94"/>
    </row>
    <row r="29" spans="2:10" x14ac:dyDescent="0.25">
      <c r="B29" s="16" t="s">
        <v>0</v>
      </c>
      <c r="C29" s="92" t="str">
        <f ca="1">B8</f>
        <v>März 2025</v>
      </c>
      <c r="D29" s="92"/>
      <c r="G29" s="16" t="s">
        <v>0</v>
      </c>
      <c r="H29" s="93" t="str">
        <f ca="1">G8</f>
        <v>März 2025</v>
      </c>
      <c r="I29" s="94"/>
    </row>
    <row r="30" spans="2:10" x14ac:dyDescent="0.25">
      <c r="B30" s="17" t="s">
        <v>1</v>
      </c>
      <c r="C30" s="98" t="s">
        <v>20</v>
      </c>
      <c r="D30" s="98"/>
      <c r="G30" s="17" t="s">
        <v>1</v>
      </c>
      <c r="H30" s="99" t="s">
        <v>15</v>
      </c>
      <c r="I30" s="100"/>
    </row>
    <row r="31" spans="2:10" x14ac:dyDescent="0.25">
      <c r="B31" s="17" t="s">
        <v>14</v>
      </c>
      <c r="C31" s="101" t="s">
        <v>7</v>
      </c>
      <c r="D31" s="101"/>
      <c r="G31" s="17" t="s">
        <v>14</v>
      </c>
      <c r="H31" s="102" t="s">
        <v>10</v>
      </c>
      <c r="I31" s="103"/>
    </row>
    <row r="32" spans="2:10" ht="15.75" thickBot="1" x14ac:dyDescent="0.3">
      <c r="B32" s="2"/>
      <c r="C32" s="3"/>
      <c r="D32" s="3"/>
      <c r="G32" s="2"/>
      <c r="H32" s="3"/>
      <c r="I32" s="3"/>
    </row>
    <row r="33" spans="2:9" ht="15.75" thickBot="1" x14ac:dyDescent="0.3">
      <c r="B33" s="9" t="s">
        <v>8</v>
      </c>
      <c r="C33" s="11">
        <f>AVERAGE(D44:D66)</f>
        <v>108.17304347826085</v>
      </c>
      <c r="D33" s="10" t="s">
        <v>5</v>
      </c>
      <c r="G33" s="9" t="s">
        <v>8</v>
      </c>
      <c r="H33" s="11">
        <f>I37</f>
        <v>52.574217391304344</v>
      </c>
      <c r="I33" s="10" t="s">
        <v>5</v>
      </c>
    </row>
    <row r="34" spans="2:9" ht="15.75" thickBot="1" x14ac:dyDescent="0.3">
      <c r="B34" s="20" t="s">
        <v>19</v>
      </c>
      <c r="C34" s="21"/>
      <c r="D34" s="22" t="s">
        <v>5</v>
      </c>
      <c r="G34" s="20" t="s">
        <v>19</v>
      </c>
      <c r="H34" s="21"/>
      <c r="I34" s="22" t="s">
        <v>5</v>
      </c>
    </row>
    <row r="35" spans="2:9" x14ac:dyDescent="0.25">
      <c r="B35" s="2"/>
      <c r="C35" s="4"/>
      <c r="D35" s="2"/>
    </row>
    <row r="36" spans="2:9" x14ac:dyDescent="0.25">
      <c r="G36" s="5" t="s">
        <v>2</v>
      </c>
      <c r="H36" s="6" t="s">
        <v>3</v>
      </c>
      <c r="I36" s="7" t="s">
        <v>4</v>
      </c>
    </row>
    <row r="37" spans="2:9" x14ac:dyDescent="0.25">
      <c r="G37" s="111" t="str">
        <f ca="1">"1st Front Month - "&amp;G8</f>
        <v>1st Front Month - März 2025</v>
      </c>
      <c r="H37" s="112"/>
      <c r="I37" s="35">
        <f>AVERAGE(I44:I66)</f>
        <v>52.574217391304344</v>
      </c>
    </row>
    <row r="40" spans="2:9" x14ac:dyDescent="0.25">
      <c r="G40" s="113" t="str">
        <f ca="1">"**Einmalrabatt gültig ausschliesslich für den Monat "&amp;MID(CELL("dateiname",A4),FIND("]",CELL("dateiname",A4))+1,255)</f>
        <v>**Einmalrabatt gültig ausschliesslich für den Monat März 2025</v>
      </c>
      <c r="H40" s="113"/>
      <c r="I40" s="113"/>
    </row>
    <row r="43" spans="2:9" x14ac:dyDescent="0.25">
      <c r="B43" s="30" t="s">
        <v>30</v>
      </c>
      <c r="C43" s="31" t="s">
        <v>3</v>
      </c>
      <c r="D43" s="32" t="s">
        <v>4</v>
      </c>
      <c r="G43" s="30" t="s">
        <v>31</v>
      </c>
      <c r="H43" s="33" t="s">
        <v>3</v>
      </c>
      <c r="I43" s="32" t="s">
        <v>29</v>
      </c>
    </row>
    <row r="44" spans="2:9" x14ac:dyDescent="0.25">
      <c r="B44" s="23" t="s">
        <v>70</v>
      </c>
      <c r="C44" s="24">
        <v>45678</v>
      </c>
      <c r="D44" s="25">
        <v>102.57</v>
      </c>
      <c r="G44" s="23"/>
      <c r="H44" s="27">
        <v>45678</v>
      </c>
      <c r="I44" s="37">
        <v>50.713000000000001</v>
      </c>
    </row>
    <row r="45" spans="2:9" x14ac:dyDescent="0.25">
      <c r="B45" s="26" t="s">
        <v>70</v>
      </c>
      <c r="C45" s="27">
        <v>45679</v>
      </c>
      <c r="D45" s="28">
        <v>101.42</v>
      </c>
      <c r="G45" s="23"/>
      <c r="H45" s="27">
        <v>45679</v>
      </c>
      <c r="I45" s="37">
        <v>49.643000000000001</v>
      </c>
    </row>
    <row r="46" spans="2:9" x14ac:dyDescent="0.25">
      <c r="B46" s="26" t="s">
        <v>70</v>
      </c>
      <c r="C46" s="27">
        <v>45680</v>
      </c>
      <c r="D46" s="28">
        <v>101.95</v>
      </c>
      <c r="G46" s="23"/>
      <c r="H46" s="27">
        <v>45680</v>
      </c>
      <c r="I46" s="37">
        <v>50.122</v>
      </c>
    </row>
    <row r="47" spans="2:9" x14ac:dyDescent="0.25">
      <c r="B47" s="26" t="s">
        <v>70</v>
      </c>
      <c r="C47" s="27">
        <v>45681</v>
      </c>
      <c r="D47" s="28">
        <v>103.04</v>
      </c>
      <c r="G47" s="23"/>
      <c r="H47" s="27">
        <v>45681</v>
      </c>
      <c r="I47" s="37">
        <v>50.787999999999997</v>
      </c>
    </row>
    <row r="48" spans="2:9" x14ac:dyDescent="0.25">
      <c r="B48" s="26" t="s">
        <v>70</v>
      </c>
      <c r="C48" s="27">
        <v>45684</v>
      </c>
      <c r="D48" s="28">
        <v>100.15</v>
      </c>
      <c r="G48" s="23"/>
      <c r="H48" s="27">
        <v>45684</v>
      </c>
      <c r="I48" s="37">
        <v>49.027000000000001</v>
      </c>
    </row>
    <row r="49" spans="2:9" x14ac:dyDescent="0.25">
      <c r="B49" s="26" t="s">
        <v>70</v>
      </c>
      <c r="C49" s="27">
        <v>45685</v>
      </c>
      <c r="D49" s="28">
        <v>101.49</v>
      </c>
      <c r="G49" s="23"/>
      <c r="H49" s="27">
        <v>45685</v>
      </c>
      <c r="I49" s="37">
        <v>49.357999999999997</v>
      </c>
    </row>
    <row r="50" spans="2:9" x14ac:dyDescent="0.25">
      <c r="B50" s="26" t="s">
        <v>70</v>
      </c>
      <c r="C50" s="27">
        <v>45686</v>
      </c>
      <c r="D50" s="28">
        <v>108.35</v>
      </c>
      <c r="G50" s="23"/>
      <c r="H50" s="27">
        <v>45686</v>
      </c>
      <c r="I50" s="37">
        <v>52.203000000000003</v>
      </c>
    </row>
    <row r="51" spans="2:9" x14ac:dyDescent="0.25">
      <c r="B51" s="26" t="s">
        <v>70</v>
      </c>
      <c r="C51" s="27">
        <v>45687</v>
      </c>
      <c r="D51" s="28">
        <v>109.76</v>
      </c>
      <c r="G51" s="23"/>
      <c r="H51" s="27">
        <v>45687</v>
      </c>
      <c r="I51" s="37">
        <v>52.570999999999998</v>
      </c>
    </row>
    <row r="52" spans="2:9" x14ac:dyDescent="0.25">
      <c r="B52" s="26" t="s">
        <v>70</v>
      </c>
      <c r="C52" s="27">
        <v>45688</v>
      </c>
      <c r="D52" s="28">
        <v>114.51</v>
      </c>
      <c r="G52" s="23"/>
      <c r="H52" s="27">
        <v>45688</v>
      </c>
      <c r="I52" s="37">
        <v>54.245000000000005</v>
      </c>
    </row>
    <row r="53" spans="2:9" x14ac:dyDescent="0.25">
      <c r="B53" s="26" t="s">
        <v>70</v>
      </c>
      <c r="C53" s="27">
        <v>45691</v>
      </c>
      <c r="D53" s="28">
        <v>113.81</v>
      </c>
      <c r="G53" s="23"/>
      <c r="H53" s="27">
        <v>45691</v>
      </c>
      <c r="I53" s="37">
        <v>54.567000000000007</v>
      </c>
    </row>
    <row r="54" spans="2:9" x14ac:dyDescent="0.25">
      <c r="B54" s="26" t="s">
        <v>70</v>
      </c>
      <c r="C54" s="27">
        <v>45692</v>
      </c>
      <c r="D54" s="28">
        <v>110.9</v>
      </c>
      <c r="G54" s="23"/>
      <c r="H54" s="27">
        <v>45692</v>
      </c>
      <c r="I54" s="37">
        <v>52.832999999999998</v>
      </c>
    </row>
    <row r="55" spans="2:9" x14ac:dyDescent="0.25">
      <c r="B55" s="26" t="s">
        <v>70</v>
      </c>
      <c r="C55" s="27">
        <v>45693</v>
      </c>
      <c r="D55" s="28">
        <v>113.55</v>
      </c>
      <c r="G55" s="23"/>
      <c r="H55" s="27">
        <v>45693</v>
      </c>
      <c r="I55" s="37">
        <v>54.265999999999998</v>
      </c>
    </row>
    <row r="56" spans="2:9" x14ac:dyDescent="0.25">
      <c r="B56" s="26" t="s">
        <v>70</v>
      </c>
      <c r="C56" s="27">
        <v>45694</v>
      </c>
      <c r="D56" s="28">
        <v>116.04</v>
      </c>
      <c r="G56" s="23"/>
      <c r="H56" s="27">
        <v>45694</v>
      </c>
      <c r="I56" s="37">
        <v>55.277000000000001</v>
      </c>
    </row>
    <row r="57" spans="2:9" x14ac:dyDescent="0.25">
      <c r="B57" s="26" t="s">
        <v>70</v>
      </c>
      <c r="C57" s="27">
        <v>45695</v>
      </c>
      <c r="D57" s="28">
        <v>117.3</v>
      </c>
      <c r="G57" s="23"/>
      <c r="H57" s="27">
        <v>45695</v>
      </c>
      <c r="I57" s="37">
        <v>56.529000000000003</v>
      </c>
    </row>
    <row r="58" spans="2:9" x14ac:dyDescent="0.25">
      <c r="B58" s="26" t="s">
        <v>70</v>
      </c>
      <c r="C58" s="27">
        <v>45698</v>
      </c>
      <c r="D58" s="28">
        <v>119.12</v>
      </c>
      <c r="G58" s="23"/>
      <c r="H58" s="27">
        <v>45698</v>
      </c>
      <c r="I58" s="37">
        <v>58.588999999999999</v>
      </c>
    </row>
    <row r="59" spans="2:9" x14ac:dyDescent="0.25">
      <c r="B59" s="26" t="s">
        <v>70</v>
      </c>
      <c r="C59" s="27">
        <v>45699</v>
      </c>
      <c r="D59" s="28">
        <v>118.75</v>
      </c>
      <c r="G59" s="23"/>
      <c r="H59" s="27">
        <v>45699</v>
      </c>
      <c r="I59" s="37">
        <v>58.755000000000003</v>
      </c>
    </row>
    <row r="60" spans="2:9" x14ac:dyDescent="0.25">
      <c r="B60" s="26" t="s">
        <v>70</v>
      </c>
      <c r="C60" s="27">
        <v>45700</v>
      </c>
      <c r="D60" s="28">
        <v>115.64</v>
      </c>
      <c r="G60" s="23" t="s">
        <v>32</v>
      </c>
      <c r="H60" s="27">
        <v>45700</v>
      </c>
      <c r="I60" s="37">
        <v>56.731000000000002</v>
      </c>
    </row>
    <row r="61" spans="2:9" x14ac:dyDescent="0.25">
      <c r="B61" s="26" t="s">
        <v>70</v>
      </c>
      <c r="C61" s="27">
        <v>45701</v>
      </c>
      <c r="D61" s="28">
        <v>107.04</v>
      </c>
      <c r="G61" s="23" t="s">
        <v>32</v>
      </c>
      <c r="H61" s="27">
        <v>45701</v>
      </c>
      <c r="I61" s="37">
        <v>52.50200000000001</v>
      </c>
    </row>
    <row r="62" spans="2:9" x14ac:dyDescent="0.25">
      <c r="B62" s="26" t="s">
        <v>70</v>
      </c>
      <c r="C62" s="27">
        <v>45702</v>
      </c>
      <c r="D62" s="28">
        <v>107.76</v>
      </c>
      <c r="G62" s="23" t="s">
        <v>32</v>
      </c>
      <c r="H62" s="27">
        <v>45702</v>
      </c>
      <c r="I62" s="37">
        <v>51.765000000000001</v>
      </c>
    </row>
    <row r="63" spans="2:9" x14ac:dyDescent="0.25">
      <c r="B63" s="26" t="s">
        <v>70</v>
      </c>
      <c r="C63" s="27">
        <v>45705</v>
      </c>
      <c r="D63" s="28">
        <v>101.24</v>
      </c>
      <c r="G63" s="23" t="s">
        <v>32</v>
      </c>
      <c r="H63" s="27">
        <v>45705</v>
      </c>
      <c r="I63" s="37">
        <v>49.473999999999997</v>
      </c>
    </row>
    <row r="64" spans="2:9" x14ac:dyDescent="0.25">
      <c r="B64" s="26" t="s">
        <v>70</v>
      </c>
      <c r="C64" s="27">
        <v>45706</v>
      </c>
      <c r="D64" s="28">
        <v>103.18</v>
      </c>
      <c r="G64" s="23" t="s">
        <v>32</v>
      </c>
      <c r="H64" s="27">
        <v>45706</v>
      </c>
      <c r="I64" s="37">
        <v>50.542000000000002</v>
      </c>
    </row>
    <row r="65" spans="2:11" x14ac:dyDescent="0.25">
      <c r="B65" s="26" t="s">
        <v>70</v>
      </c>
      <c r="C65" s="27">
        <v>45707</v>
      </c>
      <c r="D65" s="28">
        <v>101.19</v>
      </c>
      <c r="G65" s="23"/>
      <c r="H65" s="27">
        <v>45707</v>
      </c>
      <c r="I65" s="37">
        <v>49.692999999999998</v>
      </c>
    </row>
    <row r="66" spans="2:11" x14ac:dyDescent="0.25">
      <c r="B66" s="26" t="s">
        <v>70</v>
      </c>
      <c r="C66" s="27">
        <v>45708</v>
      </c>
      <c r="D66" s="28">
        <v>99.22</v>
      </c>
      <c r="G66" s="23"/>
      <c r="H66" s="27">
        <v>45708</v>
      </c>
      <c r="I66" s="37">
        <v>49.014000000000003</v>
      </c>
    </row>
    <row r="67" spans="2:11" x14ac:dyDescent="0.25">
      <c r="G67" s="1" t="s">
        <v>32</v>
      </c>
      <c r="J67" s="1" t="s">
        <v>32</v>
      </c>
      <c r="K67" s="1" t="s">
        <v>32</v>
      </c>
    </row>
    <row r="68" spans="2:11" x14ac:dyDescent="0.25">
      <c r="G68" s="1" t="s">
        <v>32</v>
      </c>
      <c r="J68" s="1" t="s">
        <v>32</v>
      </c>
      <c r="K68" s="1" t="s">
        <v>32</v>
      </c>
    </row>
    <row r="69" spans="2:11" x14ac:dyDescent="0.25">
      <c r="G69" s="1" t="s">
        <v>32</v>
      </c>
      <c r="J69" s="1" t="s">
        <v>32</v>
      </c>
      <c r="K69" s="1" t="s">
        <v>32</v>
      </c>
    </row>
    <row r="70" spans="2:11" x14ac:dyDescent="0.25">
      <c r="G70" s="1" t="s">
        <v>32</v>
      </c>
      <c r="J70" s="1" t="s">
        <v>32</v>
      </c>
      <c r="K70" s="1" t="s">
        <v>32</v>
      </c>
    </row>
    <row r="71" spans="2:11" x14ac:dyDescent="0.25">
      <c r="G71" s="1" t="s">
        <v>32</v>
      </c>
      <c r="J71" s="1" t="s">
        <v>32</v>
      </c>
      <c r="K71" s="1" t="s">
        <v>32</v>
      </c>
    </row>
    <row r="72" spans="2:11" x14ac:dyDescent="0.25">
      <c r="G72" s="1" t="s">
        <v>32</v>
      </c>
      <c r="J72" s="1" t="s">
        <v>32</v>
      </c>
      <c r="K72" s="1" t="s">
        <v>32</v>
      </c>
    </row>
    <row r="73" spans="2:11" x14ac:dyDescent="0.25">
      <c r="G73" s="1" t="s">
        <v>32</v>
      </c>
      <c r="J73" s="1" t="s">
        <v>32</v>
      </c>
      <c r="K73" s="1" t="s">
        <v>32</v>
      </c>
    </row>
    <row r="74" spans="2:11" x14ac:dyDescent="0.25">
      <c r="G74" s="1" t="s">
        <v>32</v>
      </c>
      <c r="H74" s="1" t="s">
        <v>32</v>
      </c>
      <c r="I74" s="1" t="s">
        <v>32</v>
      </c>
      <c r="J74" s="1" t="s">
        <v>32</v>
      </c>
      <c r="K74" s="1" t="s">
        <v>32</v>
      </c>
    </row>
  </sheetData>
  <mergeCells count="33">
    <mergeCell ref="G37:H37"/>
    <mergeCell ref="G40:I40"/>
    <mergeCell ref="C29:D29"/>
    <mergeCell ref="H29:I29"/>
    <mergeCell ref="C30:D30"/>
    <mergeCell ref="H30:I30"/>
    <mergeCell ref="C31:D31"/>
    <mergeCell ref="H31:I31"/>
    <mergeCell ref="B26:D26"/>
    <mergeCell ref="G26:I26"/>
    <mergeCell ref="C27:D27"/>
    <mergeCell ref="H27:I27"/>
    <mergeCell ref="C28:D28"/>
    <mergeCell ref="H28:I28"/>
    <mergeCell ref="C20:D20"/>
    <mergeCell ref="H20:I20"/>
    <mergeCell ref="C21:D21"/>
    <mergeCell ref="H21:I21"/>
    <mergeCell ref="C22:D22"/>
    <mergeCell ref="H22:I22"/>
    <mergeCell ref="C19:D19"/>
    <mergeCell ref="H19:I19"/>
    <mergeCell ref="B4:B5"/>
    <mergeCell ref="G4:G5"/>
    <mergeCell ref="B7:D7"/>
    <mergeCell ref="G7:I7"/>
    <mergeCell ref="B8:D8"/>
    <mergeCell ref="G8:I8"/>
    <mergeCell ref="B14:I14"/>
    <mergeCell ref="C16:D16"/>
    <mergeCell ref="H16:I16"/>
    <mergeCell ref="B18:D18"/>
    <mergeCell ref="G18:I18"/>
  </mergeCells>
  <hyperlinks>
    <hyperlink ref="C31:D31" r:id="rId1" display="EEX" xr:uid="{12BE818C-AF9C-426A-AD1B-DE4616978052}"/>
    <hyperlink ref="B24" r:id="rId2" display="Berechnungsdetails im Preisblatt (Seite 3)" xr:uid="{A1CDFD44-B872-48E3-8CA5-8A68C6B21059}"/>
    <hyperlink ref="G24" r:id="rId3" display="Berechnungsdetails im Preisblatt (Seite 3)" xr:uid="{D46F1ACB-CE35-4DE8-9ECC-890C3095C501}"/>
    <hyperlink ref="H31:I31" r:id="rId4" display="CEGH" xr:uid="{510B64CE-DC66-4D38-92E4-A1D6AAC345BF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customProperties>
    <customPr name="_pios_id" r:id="rId6"/>
  </customPropertie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E3EC9-12BD-43AF-900E-A392C7343A0A}">
  <sheetPr>
    <tabColor theme="8" tint="0.79998168889431442"/>
  </sheetPr>
  <dimension ref="B1:K74"/>
  <sheetViews>
    <sheetView topLeftCell="A18" zoomScaleNormal="100" workbookViewId="0">
      <selection activeCell="K19" sqref="K19"/>
    </sheetView>
  </sheetViews>
  <sheetFormatPr baseColWidth="10" defaultColWidth="11.42578125" defaultRowHeight="15" x14ac:dyDescent="0.25"/>
  <cols>
    <col min="1" max="1" width="5.7109375" style="1" customWidth="1"/>
    <col min="2" max="2" width="38.7109375" style="1" bestFit="1" customWidth="1"/>
    <col min="3" max="4" width="16.5703125" style="1" customWidth="1"/>
    <col min="5" max="6" width="5.7109375" style="1" customWidth="1"/>
    <col min="7" max="7" width="38.7109375" style="1" bestFit="1" customWidth="1"/>
    <col min="8" max="9" width="16.5703125" style="1" customWidth="1"/>
    <col min="10" max="10" width="5.7109375" style="1" customWidth="1"/>
    <col min="11" max="16384" width="11.42578125" style="1"/>
  </cols>
  <sheetData>
    <row r="1" spans="2:9" ht="15" customHeight="1" x14ac:dyDescent="0.25"/>
    <row r="2" spans="2:9" ht="15" customHeight="1" x14ac:dyDescent="0.25"/>
    <row r="3" spans="2:9" ht="15" customHeight="1" x14ac:dyDescent="0.25"/>
    <row r="4" spans="2:9" ht="15" customHeight="1" x14ac:dyDescent="0.25">
      <c r="B4" s="104" t="s">
        <v>39</v>
      </c>
      <c r="C4" s="43"/>
      <c r="D4" s="43"/>
      <c r="E4" s="43"/>
      <c r="F4" s="43"/>
      <c r="G4" s="104" t="s">
        <v>40</v>
      </c>
    </row>
    <row r="5" spans="2:9" ht="15" customHeight="1" x14ac:dyDescent="0.25">
      <c r="B5" s="104"/>
      <c r="C5" s="43"/>
      <c r="D5" s="43"/>
      <c r="E5" s="43"/>
      <c r="F5" s="43"/>
      <c r="G5" s="104"/>
    </row>
    <row r="6" spans="2:9" ht="15.75" thickBot="1" x14ac:dyDescent="0.3"/>
    <row r="7" spans="2:9" x14ac:dyDescent="0.25">
      <c r="B7" s="105" t="s">
        <v>22</v>
      </c>
      <c r="C7" s="106"/>
      <c r="D7" s="107"/>
      <c r="G7" s="105" t="s">
        <v>24</v>
      </c>
      <c r="H7" s="106"/>
      <c r="I7" s="107"/>
    </row>
    <row r="8" spans="2:9" ht="15.75" thickBot="1" x14ac:dyDescent="0.3">
      <c r="B8" s="108" t="str">
        <f ca="1">MID(CELL("dateiname",A1),FIND("]",CELL("dateiname",A1))+1,255)</f>
        <v>Februar 2025</v>
      </c>
      <c r="C8" s="109"/>
      <c r="D8" s="110"/>
      <c r="G8" s="108" t="str">
        <f ca="1">MID(CELL("dateiname",F1),FIND("]",CELL("dateiname",F1))+1,255)</f>
        <v>Februar 2025</v>
      </c>
      <c r="H8" s="109"/>
      <c r="I8" s="110"/>
    </row>
    <row r="9" spans="2:9" x14ac:dyDescent="0.25">
      <c r="B9" s="18" t="s">
        <v>13</v>
      </c>
      <c r="C9" s="19" t="s">
        <v>11</v>
      </c>
      <c r="D9" s="19" t="s">
        <v>12</v>
      </c>
      <c r="G9" s="14" t="s">
        <v>13</v>
      </c>
      <c r="H9" s="8" t="s">
        <v>11</v>
      </c>
      <c r="I9" s="8" t="s">
        <v>12</v>
      </c>
    </row>
    <row r="10" spans="2:9" x14ac:dyDescent="0.25">
      <c r="B10" s="41" t="s">
        <v>48</v>
      </c>
      <c r="C10" s="44">
        <f>((($C$33-$C$34)*1.1)+30.54)/10</f>
        <v>16.228837500000001</v>
      </c>
      <c r="D10" s="12">
        <f>C10*1.2</f>
        <v>19.474605</v>
      </c>
      <c r="E10" s="13"/>
      <c r="F10" s="13"/>
      <c r="G10" s="41" t="s">
        <v>51</v>
      </c>
      <c r="H10" s="44">
        <f>(($H$33-$H$34)+20.36)/10</f>
        <v>6.8838444444444438</v>
      </c>
      <c r="I10" s="12">
        <f>H10*1.2</f>
        <v>8.2606133333333318</v>
      </c>
    </row>
    <row r="11" spans="2:9" x14ac:dyDescent="0.25">
      <c r="B11" s="41" t="s">
        <v>49</v>
      </c>
      <c r="C11" s="44">
        <f>((($C$33-$C$34)*1.1)+33.09)/10</f>
        <v>16.4838375</v>
      </c>
      <c r="D11" s="12">
        <f>C11*1.2</f>
        <v>19.780604999999998</v>
      </c>
      <c r="E11" s="13"/>
      <c r="F11" s="13"/>
      <c r="G11" s="41" t="s">
        <v>52</v>
      </c>
      <c r="H11" s="44">
        <f>(($H$33-$H$34)+22.91)/10</f>
        <v>7.1388444444444428</v>
      </c>
      <c r="I11" s="12">
        <f>H11*1.2</f>
        <v>8.566613333333331</v>
      </c>
    </row>
    <row r="12" spans="2:9" x14ac:dyDescent="0.25">
      <c r="B12" s="41" t="s">
        <v>46</v>
      </c>
      <c r="C12" s="44">
        <f>((($C$33-$C$34)*1.1)+25.45)/10</f>
        <v>15.719837500000001</v>
      </c>
      <c r="D12" s="12">
        <f>C12*1.2</f>
        <v>18.863804999999999</v>
      </c>
      <c r="E12" s="13"/>
      <c r="F12" s="13"/>
      <c r="G12" s="41" t="s">
        <v>47</v>
      </c>
      <c r="H12" s="44">
        <f>(($H$33-$H$34)+15.27)/10</f>
        <v>6.3748444444444434</v>
      </c>
      <c r="I12" s="12">
        <f>H12*1.2</f>
        <v>7.6498133333333316</v>
      </c>
    </row>
    <row r="13" spans="2:9" x14ac:dyDescent="0.25">
      <c r="B13" s="41" t="s">
        <v>53</v>
      </c>
      <c r="C13" s="44">
        <f>((($C$33-$C$34)*1.1)+28)/10</f>
        <v>15.974837500000001</v>
      </c>
      <c r="D13" s="12">
        <f t="shared" ref="D13" si="0">C13*1.2</f>
        <v>19.169805</v>
      </c>
      <c r="E13" s="13"/>
      <c r="F13" s="13"/>
      <c r="G13" s="41" t="s">
        <v>50</v>
      </c>
      <c r="H13" s="44">
        <f>(($H$33-$H$34)+17.82)/10</f>
        <v>6.6298444444444442</v>
      </c>
      <c r="I13" s="12">
        <f t="shared" ref="I13" si="1">H13*1.2</f>
        <v>7.9558133333333325</v>
      </c>
    </row>
    <row r="14" spans="2:9" x14ac:dyDescent="0.25">
      <c r="B14" s="78"/>
      <c r="C14" s="78"/>
      <c r="D14" s="78"/>
      <c r="E14" s="78"/>
      <c r="F14" s="78"/>
      <c r="G14" s="78"/>
      <c r="H14" s="78"/>
      <c r="I14" s="78"/>
    </row>
    <row r="15" spans="2:9" x14ac:dyDescent="0.25">
      <c r="B15" s="41" t="s">
        <v>33</v>
      </c>
      <c r="C15" s="36">
        <v>5</v>
      </c>
      <c r="D15" s="12">
        <f t="shared" ref="D15" si="2">C15*1.2</f>
        <v>6</v>
      </c>
      <c r="E15" s="38"/>
      <c r="F15" s="38"/>
      <c r="G15" s="41" t="s">
        <v>33</v>
      </c>
      <c r="H15" s="36">
        <f>C15</f>
        <v>5</v>
      </c>
      <c r="I15" s="12">
        <f t="shared" ref="I15" si="3">H15*1.2</f>
        <v>6</v>
      </c>
    </row>
    <row r="16" spans="2:9" x14ac:dyDescent="0.25">
      <c r="B16" s="42" t="s">
        <v>36</v>
      </c>
      <c r="C16" s="79" t="s">
        <v>67</v>
      </c>
      <c r="D16" s="80"/>
      <c r="E16" s="38"/>
      <c r="F16" s="38"/>
      <c r="G16" s="42" t="str">
        <f>B16</f>
        <v>Gratis Energie</v>
      </c>
      <c r="H16" s="79" t="s">
        <v>67</v>
      </c>
      <c r="I16" s="80"/>
    </row>
    <row r="17" spans="2:10" ht="15.75" thickBot="1" x14ac:dyDescent="0.3"/>
    <row r="18" spans="2:10" ht="15.75" thickBot="1" x14ac:dyDescent="0.3">
      <c r="B18" s="86" t="s">
        <v>23</v>
      </c>
      <c r="C18" s="87"/>
      <c r="D18" s="88"/>
      <c r="G18" s="86" t="s">
        <v>25</v>
      </c>
      <c r="H18" s="87"/>
      <c r="I18" s="88"/>
    </row>
    <row r="19" spans="2:10" x14ac:dyDescent="0.25">
      <c r="B19" s="41" t="s">
        <v>48</v>
      </c>
      <c r="C19" s="68" t="s">
        <v>59</v>
      </c>
      <c r="D19" s="68"/>
      <c r="G19" s="41" t="s">
        <v>51</v>
      </c>
      <c r="H19" s="69" t="s">
        <v>63</v>
      </c>
      <c r="I19" s="70"/>
    </row>
    <row r="20" spans="2:10" x14ac:dyDescent="0.25">
      <c r="B20" s="41" t="s">
        <v>49</v>
      </c>
      <c r="C20" s="69" t="s">
        <v>60</v>
      </c>
      <c r="D20" s="70"/>
      <c r="G20" s="41" t="s">
        <v>52</v>
      </c>
      <c r="H20" s="69" t="s">
        <v>64</v>
      </c>
      <c r="I20" s="70"/>
    </row>
    <row r="21" spans="2:10" x14ac:dyDescent="0.25">
      <c r="B21" s="41" t="s">
        <v>46</v>
      </c>
      <c r="C21" s="84" t="s">
        <v>61</v>
      </c>
      <c r="D21" s="85"/>
      <c r="G21" s="41" t="s">
        <v>47</v>
      </c>
      <c r="H21" s="84" t="s">
        <v>65</v>
      </c>
      <c r="I21" s="85"/>
      <c r="J21"/>
    </row>
    <row r="22" spans="2:10" x14ac:dyDescent="0.25">
      <c r="B22" s="41" t="s">
        <v>53</v>
      </c>
      <c r="C22" s="68" t="s">
        <v>62</v>
      </c>
      <c r="D22" s="68"/>
      <c r="G22" s="41" t="s">
        <v>50</v>
      </c>
      <c r="H22" s="69" t="s">
        <v>66</v>
      </c>
      <c r="I22" s="70"/>
    </row>
    <row r="23" spans="2:10" x14ac:dyDescent="0.25">
      <c r="B23" s="39"/>
      <c r="C23" s="40"/>
      <c r="D23" s="40"/>
      <c r="G23" s="39"/>
      <c r="H23" s="40"/>
      <c r="I23" s="40"/>
    </row>
    <row r="24" spans="2:10" x14ac:dyDescent="0.25">
      <c r="B24" s="34" t="s">
        <v>28</v>
      </c>
      <c r="C24" s="38"/>
      <c r="D24" s="29" t="s">
        <v>18</v>
      </c>
      <c r="G24" s="34" t="s">
        <v>28</v>
      </c>
      <c r="H24" s="38"/>
      <c r="I24" s="29" t="s">
        <v>18</v>
      </c>
    </row>
    <row r="25" spans="2:10" ht="15.75" thickBot="1" x14ac:dyDescent="0.3"/>
    <row r="26" spans="2:10" ht="15.75" thickBot="1" x14ac:dyDescent="0.3">
      <c r="B26" s="86" t="s">
        <v>26</v>
      </c>
      <c r="C26" s="87"/>
      <c r="D26" s="88"/>
      <c r="G26" s="86" t="s">
        <v>27</v>
      </c>
      <c r="H26" s="87"/>
      <c r="I26" s="88"/>
    </row>
    <row r="27" spans="2:10" x14ac:dyDescent="0.25">
      <c r="B27" s="15" t="s">
        <v>9</v>
      </c>
      <c r="C27" s="89" t="s">
        <v>16</v>
      </c>
      <c r="D27" s="89"/>
      <c r="G27" s="15" t="s">
        <v>9</v>
      </c>
      <c r="H27" s="90" t="s">
        <v>21</v>
      </c>
      <c r="I27" s="91"/>
    </row>
    <row r="28" spans="2:10" x14ac:dyDescent="0.25">
      <c r="B28" s="16" t="s">
        <v>6</v>
      </c>
      <c r="C28" s="92" t="s">
        <v>17</v>
      </c>
      <c r="D28" s="92"/>
      <c r="G28" s="16" t="s">
        <v>6</v>
      </c>
      <c r="H28" s="93" t="s">
        <v>17</v>
      </c>
      <c r="I28" s="94"/>
    </row>
    <row r="29" spans="2:10" x14ac:dyDescent="0.25">
      <c r="B29" s="16" t="s">
        <v>0</v>
      </c>
      <c r="C29" s="92" t="str">
        <f ca="1">B8</f>
        <v>Februar 2025</v>
      </c>
      <c r="D29" s="92"/>
      <c r="G29" s="16" t="s">
        <v>0</v>
      </c>
      <c r="H29" s="93" t="str">
        <f ca="1">G8</f>
        <v>Februar 2025</v>
      </c>
      <c r="I29" s="94"/>
    </row>
    <row r="30" spans="2:10" x14ac:dyDescent="0.25">
      <c r="B30" s="17" t="s">
        <v>1</v>
      </c>
      <c r="C30" s="98" t="s">
        <v>20</v>
      </c>
      <c r="D30" s="98"/>
      <c r="G30" s="17" t="s">
        <v>1</v>
      </c>
      <c r="H30" s="99" t="s">
        <v>15</v>
      </c>
      <c r="I30" s="100"/>
    </row>
    <row r="31" spans="2:10" x14ac:dyDescent="0.25">
      <c r="B31" s="17" t="s">
        <v>14</v>
      </c>
      <c r="C31" s="101" t="s">
        <v>7</v>
      </c>
      <c r="D31" s="101"/>
      <c r="G31" s="17" t="s">
        <v>14</v>
      </c>
      <c r="H31" s="102" t="s">
        <v>10</v>
      </c>
      <c r="I31" s="103"/>
    </row>
    <row r="32" spans="2:10" ht="15.75" thickBot="1" x14ac:dyDescent="0.3">
      <c r="B32" s="2"/>
      <c r="C32" s="3"/>
      <c r="D32" s="3"/>
      <c r="G32" s="2"/>
      <c r="H32" s="3"/>
      <c r="I32" s="3"/>
    </row>
    <row r="33" spans="2:9" ht="15.75" thickBot="1" x14ac:dyDescent="0.3">
      <c r="B33" s="9" t="s">
        <v>8</v>
      </c>
      <c r="C33" s="11">
        <f>AVERAGE(D44:D65)</f>
        <v>119.77124999999999</v>
      </c>
      <c r="D33" s="10" t="s">
        <v>5</v>
      </c>
      <c r="G33" s="9" t="s">
        <v>8</v>
      </c>
      <c r="H33" s="11">
        <f>I37</f>
        <v>48.478444444444435</v>
      </c>
      <c r="I33" s="10" t="s">
        <v>5</v>
      </c>
    </row>
    <row r="34" spans="2:9" ht="15.75" thickBot="1" x14ac:dyDescent="0.3">
      <c r="B34" s="20" t="s">
        <v>19</v>
      </c>
      <c r="C34" s="21"/>
      <c r="D34" s="22" t="s">
        <v>5</v>
      </c>
      <c r="G34" s="20" t="s">
        <v>19</v>
      </c>
      <c r="H34" s="21"/>
      <c r="I34" s="22" t="s">
        <v>5</v>
      </c>
    </row>
    <row r="35" spans="2:9" x14ac:dyDescent="0.25">
      <c r="B35" s="2"/>
      <c r="C35" s="4"/>
      <c r="D35" s="2"/>
    </row>
    <row r="36" spans="2:9" x14ac:dyDescent="0.25">
      <c r="G36" s="5" t="s">
        <v>2</v>
      </c>
      <c r="H36" s="6" t="s">
        <v>3</v>
      </c>
      <c r="I36" s="7" t="s">
        <v>4</v>
      </c>
    </row>
    <row r="37" spans="2:9" x14ac:dyDescent="0.25">
      <c r="G37" s="111" t="str">
        <f ca="1">"1st Front Month - "&amp;G8</f>
        <v>1st Front Month - Februar 2025</v>
      </c>
      <c r="H37" s="112"/>
      <c r="I37" s="35">
        <f>AVERAGE(I44:I66)</f>
        <v>48.478444444444435</v>
      </c>
    </row>
    <row r="40" spans="2:9" x14ac:dyDescent="0.25">
      <c r="G40" s="113" t="str">
        <f ca="1">"**Einmalrabatt gültig ausschliesslich für den Monat "&amp;MID(CELL("dateiname",A4),FIND("]",CELL("dateiname",A4))+1,255)</f>
        <v>**Einmalrabatt gültig ausschliesslich für den Monat Februar 2025</v>
      </c>
      <c r="H40" s="113"/>
      <c r="I40" s="113"/>
    </row>
    <row r="43" spans="2:9" x14ac:dyDescent="0.25">
      <c r="B43" s="30" t="s">
        <v>30</v>
      </c>
      <c r="C43" s="31" t="s">
        <v>3</v>
      </c>
      <c r="D43" s="32" t="s">
        <v>4</v>
      </c>
      <c r="G43" s="30" t="s">
        <v>31</v>
      </c>
      <c r="H43" s="33" t="s">
        <v>3</v>
      </c>
      <c r="I43" s="32" t="s">
        <v>29</v>
      </c>
    </row>
    <row r="44" spans="2:9" x14ac:dyDescent="0.25">
      <c r="B44" s="23" t="s">
        <v>69</v>
      </c>
      <c r="C44" s="24">
        <v>45649</v>
      </c>
      <c r="D44" s="25">
        <v>119.77</v>
      </c>
      <c r="G44" s="23"/>
      <c r="H44" s="27">
        <v>45649</v>
      </c>
      <c r="I44" s="37">
        <v>47.142000000000003</v>
      </c>
    </row>
    <row r="45" spans="2:9" x14ac:dyDescent="0.25">
      <c r="B45" s="26" t="s">
        <v>69</v>
      </c>
      <c r="C45" s="27">
        <v>45653</v>
      </c>
      <c r="D45" s="28">
        <v>125.14</v>
      </c>
      <c r="G45" s="23"/>
      <c r="H45" s="27">
        <v>45650</v>
      </c>
      <c r="I45" s="37">
        <v>47.637</v>
      </c>
    </row>
    <row r="46" spans="2:9" x14ac:dyDescent="0.25">
      <c r="B46" s="26" t="s">
        <v>69</v>
      </c>
      <c r="C46" s="27">
        <v>45656</v>
      </c>
      <c r="D46" s="28">
        <v>123.45</v>
      </c>
      <c r="G46" s="23"/>
      <c r="H46" s="27">
        <v>45653</v>
      </c>
      <c r="I46" s="37">
        <v>49.116</v>
      </c>
    </row>
    <row r="47" spans="2:9" x14ac:dyDescent="0.25">
      <c r="B47" s="26" t="s">
        <v>69</v>
      </c>
      <c r="C47" s="27">
        <v>45659</v>
      </c>
      <c r="D47" s="28">
        <v>127.05</v>
      </c>
      <c r="G47" s="23"/>
      <c r="H47" s="27">
        <v>45656</v>
      </c>
      <c r="I47" s="37">
        <v>49.261000000000003</v>
      </c>
    </row>
    <row r="48" spans="2:9" x14ac:dyDescent="0.25">
      <c r="B48" s="26" t="s">
        <v>69</v>
      </c>
      <c r="C48" s="27">
        <v>45660</v>
      </c>
      <c r="D48" s="28">
        <v>123.62</v>
      </c>
      <c r="G48" s="23"/>
      <c r="H48" s="27">
        <v>45657</v>
      </c>
      <c r="I48" s="37">
        <v>50.372</v>
      </c>
    </row>
    <row r="49" spans="2:9" x14ac:dyDescent="0.25">
      <c r="B49" s="26" t="s">
        <v>69</v>
      </c>
      <c r="C49" s="27">
        <v>45663</v>
      </c>
      <c r="D49" s="28">
        <v>123.1</v>
      </c>
      <c r="G49" s="23"/>
      <c r="H49" s="27">
        <v>45659</v>
      </c>
      <c r="I49" s="37">
        <v>51.414000000000001</v>
      </c>
    </row>
    <row r="50" spans="2:9" x14ac:dyDescent="0.25">
      <c r="B50" s="26" t="s">
        <v>69</v>
      </c>
      <c r="C50" s="27">
        <v>45664</v>
      </c>
      <c r="D50" s="28">
        <v>121.4</v>
      </c>
      <c r="G50" s="23"/>
      <c r="H50" s="27">
        <v>45660</v>
      </c>
      <c r="I50" s="37">
        <v>50.832000000000001</v>
      </c>
    </row>
    <row r="51" spans="2:9" x14ac:dyDescent="0.25">
      <c r="B51" s="26" t="s">
        <v>69</v>
      </c>
      <c r="C51" s="27">
        <v>45665</v>
      </c>
      <c r="D51" s="28">
        <v>115.63</v>
      </c>
      <c r="G51" s="23"/>
      <c r="H51" s="27">
        <v>45663</v>
      </c>
      <c r="I51" s="37">
        <v>48.683000000000007</v>
      </c>
    </row>
    <row r="52" spans="2:9" x14ac:dyDescent="0.25">
      <c r="B52" s="26" t="s">
        <v>69</v>
      </c>
      <c r="C52" s="27">
        <v>45666</v>
      </c>
      <c r="D52" s="28">
        <v>111.99</v>
      </c>
      <c r="G52" s="23"/>
      <c r="H52" s="27">
        <v>45664</v>
      </c>
      <c r="I52" s="37">
        <v>48.822000000000003</v>
      </c>
    </row>
    <row r="53" spans="2:9" x14ac:dyDescent="0.25">
      <c r="B53" s="26" t="s">
        <v>69</v>
      </c>
      <c r="C53" s="27">
        <v>45667</v>
      </c>
      <c r="D53" s="28">
        <v>110.49</v>
      </c>
      <c r="G53" s="23"/>
      <c r="H53" s="27">
        <v>45665</v>
      </c>
      <c r="I53" s="37">
        <v>46.884</v>
      </c>
    </row>
    <row r="54" spans="2:9" x14ac:dyDescent="0.25">
      <c r="B54" s="26" t="s">
        <v>69</v>
      </c>
      <c r="C54" s="27">
        <v>45670</v>
      </c>
      <c r="D54" s="28">
        <v>119.04</v>
      </c>
      <c r="G54" s="23"/>
      <c r="H54" s="27">
        <v>45666</v>
      </c>
      <c r="I54" s="37">
        <v>46.262000000000008</v>
      </c>
    </row>
    <row r="55" spans="2:9" x14ac:dyDescent="0.25">
      <c r="B55" s="26" t="s">
        <v>69</v>
      </c>
      <c r="C55" s="27">
        <v>45671</v>
      </c>
      <c r="D55" s="28">
        <v>116.71</v>
      </c>
      <c r="G55" s="23"/>
      <c r="H55" s="27">
        <v>45667</v>
      </c>
      <c r="I55" s="37">
        <v>46.341000000000001</v>
      </c>
    </row>
    <row r="56" spans="2:9" x14ac:dyDescent="0.25">
      <c r="B56" s="26" t="s">
        <v>69</v>
      </c>
      <c r="C56" s="27">
        <v>45672</v>
      </c>
      <c r="D56" s="28">
        <v>119.26</v>
      </c>
      <c r="G56" s="23"/>
      <c r="H56" s="27">
        <v>45670</v>
      </c>
      <c r="I56" s="37">
        <v>49.52600000000001</v>
      </c>
    </row>
    <row r="57" spans="2:9" x14ac:dyDescent="0.25">
      <c r="B57" s="26" t="s">
        <v>69</v>
      </c>
      <c r="C57" s="27">
        <v>45673</v>
      </c>
      <c r="D57" s="28">
        <v>118</v>
      </c>
      <c r="G57" s="23"/>
      <c r="H57" s="27">
        <v>45671</v>
      </c>
      <c r="I57" s="37">
        <v>48.073999999999998</v>
      </c>
    </row>
    <row r="58" spans="2:9" x14ac:dyDescent="0.25">
      <c r="B58" s="26" t="s">
        <v>69</v>
      </c>
      <c r="C58" s="27">
        <v>45674</v>
      </c>
      <c r="D58" s="28">
        <v>119.2</v>
      </c>
      <c r="G58" s="23"/>
      <c r="H58" s="27">
        <v>45672</v>
      </c>
      <c r="I58" s="37">
        <v>48.078000000000003</v>
      </c>
    </row>
    <row r="59" spans="2:9" x14ac:dyDescent="0.25">
      <c r="B59" s="26" t="s">
        <v>69</v>
      </c>
      <c r="C59" s="27">
        <v>45677</v>
      </c>
      <c r="D59" s="28">
        <v>122.49</v>
      </c>
      <c r="G59" s="23"/>
      <c r="H59" s="27">
        <v>45673</v>
      </c>
      <c r="I59" s="37">
        <v>47.417000000000002</v>
      </c>
    </row>
    <row r="60" spans="2:9" x14ac:dyDescent="0.25">
      <c r="B60" s="26"/>
      <c r="C60" s="27"/>
      <c r="D60" s="28"/>
      <c r="G60" s="23" t="s">
        <v>32</v>
      </c>
      <c r="H60" s="27">
        <v>45674</v>
      </c>
      <c r="I60" s="37">
        <v>47.986000000000004</v>
      </c>
    </row>
    <row r="61" spans="2:9" x14ac:dyDescent="0.25">
      <c r="B61" s="23"/>
      <c r="C61" s="27"/>
      <c r="D61" s="28"/>
      <c r="G61" s="23" t="s">
        <v>32</v>
      </c>
      <c r="H61" s="27">
        <v>45677</v>
      </c>
      <c r="I61" s="37">
        <v>48.765000000000001</v>
      </c>
    </row>
    <row r="62" spans="2:9" x14ac:dyDescent="0.25">
      <c r="B62" s="23"/>
      <c r="C62" s="27"/>
      <c r="D62" s="28"/>
      <c r="G62" s="23" t="s">
        <v>32</v>
      </c>
      <c r="H62" s="27"/>
      <c r="I62" s="37"/>
    </row>
    <row r="63" spans="2:9" x14ac:dyDescent="0.25">
      <c r="B63" s="23"/>
      <c r="C63" s="27"/>
      <c r="D63" s="28"/>
      <c r="G63" s="23" t="s">
        <v>32</v>
      </c>
      <c r="H63" s="27"/>
      <c r="I63" s="37"/>
    </row>
    <row r="64" spans="2:9" x14ac:dyDescent="0.25">
      <c r="B64" s="23"/>
      <c r="C64" s="27"/>
      <c r="D64" s="28"/>
      <c r="G64" s="23" t="s">
        <v>32</v>
      </c>
      <c r="H64" s="27"/>
      <c r="I64" s="37"/>
    </row>
    <row r="65" spans="2:11" x14ac:dyDescent="0.25">
      <c r="B65" s="23"/>
      <c r="C65" s="27"/>
      <c r="D65" s="28"/>
      <c r="G65" s="23"/>
      <c r="H65" s="27"/>
      <c r="I65" s="37"/>
    </row>
    <row r="66" spans="2:11" x14ac:dyDescent="0.25">
      <c r="B66" s="26"/>
      <c r="C66" s="27"/>
      <c r="D66" s="28"/>
      <c r="G66" s="23"/>
      <c r="H66" s="27"/>
      <c r="I66" s="37"/>
    </row>
    <row r="67" spans="2:11" x14ac:dyDescent="0.25">
      <c r="G67" s="1" t="s">
        <v>32</v>
      </c>
      <c r="J67" s="1" t="s">
        <v>32</v>
      </c>
      <c r="K67" s="1" t="s">
        <v>32</v>
      </c>
    </row>
    <row r="68" spans="2:11" x14ac:dyDescent="0.25">
      <c r="G68" s="1" t="s">
        <v>32</v>
      </c>
      <c r="J68" s="1" t="s">
        <v>32</v>
      </c>
      <c r="K68" s="1" t="s">
        <v>32</v>
      </c>
    </row>
    <row r="69" spans="2:11" x14ac:dyDescent="0.25">
      <c r="G69" s="1" t="s">
        <v>32</v>
      </c>
      <c r="J69" s="1" t="s">
        <v>32</v>
      </c>
      <c r="K69" s="1" t="s">
        <v>32</v>
      </c>
    </row>
    <row r="70" spans="2:11" x14ac:dyDescent="0.25">
      <c r="G70" s="1" t="s">
        <v>32</v>
      </c>
      <c r="J70" s="1" t="s">
        <v>32</v>
      </c>
      <c r="K70" s="1" t="s">
        <v>32</v>
      </c>
    </row>
    <row r="71" spans="2:11" x14ac:dyDescent="0.25">
      <c r="G71" s="1" t="s">
        <v>32</v>
      </c>
      <c r="J71" s="1" t="s">
        <v>32</v>
      </c>
      <c r="K71" s="1" t="s">
        <v>32</v>
      </c>
    </row>
    <row r="72" spans="2:11" x14ac:dyDescent="0.25">
      <c r="G72" s="1" t="s">
        <v>32</v>
      </c>
      <c r="J72" s="1" t="s">
        <v>32</v>
      </c>
      <c r="K72" s="1" t="s">
        <v>32</v>
      </c>
    </row>
    <row r="73" spans="2:11" x14ac:dyDescent="0.25">
      <c r="G73" s="1" t="s">
        <v>32</v>
      </c>
      <c r="J73" s="1" t="s">
        <v>32</v>
      </c>
      <c r="K73" s="1" t="s">
        <v>32</v>
      </c>
    </row>
    <row r="74" spans="2:11" x14ac:dyDescent="0.25">
      <c r="G74" s="1" t="s">
        <v>32</v>
      </c>
      <c r="H74" s="1" t="s">
        <v>32</v>
      </c>
      <c r="I74" s="1" t="s">
        <v>32</v>
      </c>
      <c r="J74" s="1" t="s">
        <v>32</v>
      </c>
      <c r="K74" s="1" t="s">
        <v>32</v>
      </c>
    </row>
  </sheetData>
  <mergeCells count="33">
    <mergeCell ref="G37:H37"/>
    <mergeCell ref="G40:I40"/>
    <mergeCell ref="C29:D29"/>
    <mergeCell ref="H29:I29"/>
    <mergeCell ref="C30:D30"/>
    <mergeCell ref="H30:I30"/>
    <mergeCell ref="C31:D31"/>
    <mergeCell ref="H31:I31"/>
    <mergeCell ref="B26:D26"/>
    <mergeCell ref="G26:I26"/>
    <mergeCell ref="C27:D27"/>
    <mergeCell ref="H27:I27"/>
    <mergeCell ref="C28:D28"/>
    <mergeCell ref="H28:I28"/>
    <mergeCell ref="C20:D20"/>
    <mergeCell ref="H20:I20"/>
    <mergeCell ref="C21:D21"/>
    <mergeCell ref="H21:I21"/>
    <mergeCell ref="C22:D22"/>
    <mergeCell ref="H22:I22"/>
    <mergeCell ref="C19:D19"/>
    <mergeCell ref="H19:I19"/>
    <mergeCell ref="B4:B5"/>
    <mergeCell ref="G4:G5"/>
    <mergeCell ref="B7:D7"/>
    <mergeCell ref="G7:I7"/>
    <mergeCell ref="B8:D8"/>
    <mergeCell ref="G8:I8"/>
    <mergeCell ref="B14:I14"/>
    <mergeCell ref="C16:D16"/>
    <mergeCell ref="H16:I16"/>
    <mergeCell ref="B18:D18"/>
    <mergeCell ref="G18:I18"/>
  </mergeCells>
  <hyperlinks>
    <hyperlink ref="C31:D31" r:id="rId1" display="EEX" xr:uid="{071CDF65-D560-4B74-BBBC-1F2AEB0A1AC7}"/>
    <hyperlink ref="B24" r:id="rId2" xr:uid="{DE58EC2C-5898-4A80-B5AB-4DBE31E25963}"/>
    <hyperlink ref="G24" r:id="rId3" xr:uid="{C7BA5A99-A97D-445C-9C88-4F5F68E1AFC6}"/>
    <hyperlink ref="H31:I31" r:id="rId4" display="CEGH" xr:uid="{A1CE2E4F-2E21-4BF4-AB63-572000501C4F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customProperties>
    <customPr name="_pios_id" r:id="rId6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58C7F-0B24-4554-949B-B9E7C9068D6D}">
  <sheetPr>
    <tabColor theme="8" tint="0.79998168889431442"/>
  </sheetPr>
  <dimension ref="B1:J71"/>
  <sheetViews>
    <sheetView topLeftCell="A27" zoomScale="85" zoomScaleNormal="85" workbookViewId="0">
      <selection activeCell="H10" sqref="H10"/>
    </sheetView>
  </sheetViews>
  <sheetFormatPr baseColWidth="10" defaultColWidth="11.42578125" defaultRowHeight="15" x14ac:dyDescent="0.25"/>
  <cols>
    <col min="1" max="1" width="5.7109375" style="1" customWidth="1"/>
    <col min="2" max="2" width="29.140625" style="57" customWidth="1"/>
    <col min="3" max="4" width="16.5703125" style="57" customWidth="1"/>
    <col min="5" max="6" width="5.7109375" style="57" customWidth="1"/>
    <col min="7" max="7" width="38.7109375" style="57" bestFit="1" customWidth="1"/>
    <col min="8" max="9" width="16.5703125" style="57" customWidth="1"/>
    <col min="10" max="10" width="7.7109375" style="1" customWidth="1"/>
    <col min="11" max="16384" width="11.42578125" style="1"/>
  </cols>
  <sheetData>
    <row r="1" spans="2:9" ht="15" customHeight="1" x14ac:dyDescent="0.25"/>
    <row r="2" spans="2:9" ht="15" customHeight="1" x14ac:dyDescent="0.25"/>
    <row r="3" spans="2:9" ht="15" customHeight="1" x14ac:dyDescent="0.25"/>
    <row r="4" spans="2:9" ht="15" customHeight="1" x14ac:dyDescent="0.25">
      <c r="B4" s="71" t="s">
        <v>39</v>
      </c>
      <c r="G4" s="71" t="s">
        <v>40</v>
      </c>
    </row>
    <row r="5" spans="2:9" ht="15" customHeight="1" x14ac:dyDescent="0.25">
      <c r="B5" s="71"/>
      <c r="G5" s="71"/>
    </row>
    <row r="6" spans="2:9" ht="15.75" thickBot="1" x14ac:dyDescent="0.3"/>
    <row r="7" spans="2:9" x14ac:dyDescent="0.25">
      <c r="B7" s="72" t="s">
        <v>111</v>
      </c>
      <c r="C7" s="73"/>
      <c r="D7" s="74"/>
      <c r="G7" s="72" t="s">
        <v>112</v>
      </c>
      <c r="H7" s="73"/>
      <c r="I7" s="74"/>
    </row>
    <row r="8" spans="2:9" ht="15.75" thickBot="1" x14ac:dyDescent="0.3">
      <c r="B8" s="75" t="str">
        <f ca="1">MID(CELL("dateiname",A1),FIND("]",CELL("dateiname",A1))+1,255)</f>
        <v>Juli 2026</v>
      </c>
      <c r="C8" s="76"/>
      <c r="D8" s="77"/>
      <c r="G8" s="75" t="str">
        <f ca="1">MID(CELL("dateiname",F1),FIND("]",CELL("dateiname",F1))+1,255)</f>
        <v>Juli 2026</v>
      </c>
      <c r="H8" s="76"/>
      <c r="I8" s="77"/>
    </row>
    <row r="9" spans="2:9" x14ac:dyDescent="0.25">
      <c r="B9" s="18" t="s">
        <v>106</v>
      </c>
      <c r="C9" s="19" t="s">
        <v>107</v>
      </c>
      <c r="D9" s="19" t="s">
        <v>108</v>
      </c>
      <c r="E9" s="1"/>
      <c r="F9" s="1"/>
      <c r="G9" s="14" t="s">
        <v>106</v>
      </c>
      <c r="H9" s="8" t="s">
        <v>107</v>
      </c>
      <c r="I9" s="8" t="s">
        <v>108</v>
      </c>
    </row>
    <row r="10" spans="2:9" x14ac:dyDescent="0.25">
      <c r="B10" s="41" t="s">
        <v>48</v>
      </c>
      <c r="C10" s="44">
        <f>((($C$33-$C$34)*1.1)+31.75)/10</f>
        <v>14.406550000000005</v>
      </c>
      <c r="D10" s="12">
        <f>C10*1.2</f>
        <v>17.287860000000006</v>
      </c>
      <c r="E10" s="13"/>
      <c r="F10" s="13"/>
      <c r="G10" s="45" t="s">
        <v>51</v>
      </c>
      <c r="H10" s="44">
        <f>(($H$33-$H$34)+21.17)/10</f>
        <v>6.9402454545454546</v>
      </c>
      <c r="I10" s="12">
        <f>H10*1.2</f>
        <v>8.3282945454545452</v>
      </c>
    </row>
    <row r="11" spans="2:9" x14ac:dyDescent="0.25">
      <c r="B11" s="41" t="s">
        <v>49</v>
      </c>
      <c r="C11" s="44">
        <f>((($C$33-$C$34)*1.1)+34.4)/10</f>
        <v>14.671550000000002</v>
      </c>
      <c r="D11" s="12">
        <f>C11*1.2</f>
        <v>17.60586</v>
      </c>
      <c r="E11" s="13"/>
      <c r="F11" s="13"/>
      <c r="G11" s="41" t="s">
        <v>52</v>
      </c>
      <c r="H11" s="44">
        <f>(($H$33-$H$34)+23.82)/10</f>
        <v>7.2052454545454534</v>
      </c>
      <c r="I11" s="12">
        <f>H11*1.2</f>
        <v>8.646294545454543</v>
      </c>
    </row>
    <row r="12" spans="2:9" x14ac:dyDescent="0.25">
      <c r="B12" s="41" t="s">
        <v>46</v>
      </c>
      <c r="C12" s="44">
        <f>((($C$33-$C$34)*1.1)+26.46)/10</f>
        <v>13.877550000000003</v>
      </c>
      <c r="D12" s="12">
        <f>C12*1.2</f>
        <v>16.653060000000004</v>
      </c>
      <c r="E12" s="13"/>
      <c r="F12" s="13"/>
      <c r="G12" s="41" t="s">
        <v>47</v>
      </c>
      <c r="H12" s="44">
        <f>(($H$33-$H$34)+15.88)/10</f>
        <v>6.4112454545454538</v>
      </c>
      <c r="I12" s="12">
        <f>H12*1.2</f>
        <v>7.693494545454544</v>
      </c>
    </row>
    <row r="13" spans="2:9" x14ac:dyDescent="0.25">
      <c r="B13" s="41" t="s">
        <v>53</v>
      </c>
      <c r="C13" s="44">
        <f>((($C$33-$C$34)*1.1)+29.11)/10</f>
        <v>14.142550000000004</v>
      </c>
      <c r="D13" s="12">
        <f t="shared" ref="D13" si="0">C13*1.2</f>
        <v>16.971060000000005</v>
      </c>
      <c r="E13" s="13"/>
      <c r="F13" s="13"/>
      <c r="G13" s="41" t="s">
        <v>50</v>
      </c>
      <c r="H13" s="44">
        <f>(($H$33-$H$34)+18.53)/10</f>
        <v>6.6762454545454544</v>
      </c>
      <c r="I13" s="12">
        <f t="shared" ref="I13" si="1">H13*1.2</f>
        <v>8.0114945454545445</v>
      </c>
    </row>
    <row r="14" spans="2:9" x14ac:dyDescent="0.25">
      <c r="B14" s="78"/>
      <c r="C14" s="78"/>
      <c r="D14" s="78"/>
      <c r="E14" s="78"/>
      <c r="F14" s="78"/>
      <c r="G14" s="78"/>
      <c r="H14" s="78"/>
      <c r="I14" s="78"/>
    </row>
    <row r="15" spans="2:9" x14ac:dyDescent="0.25">
      <c r="B15" s="41" t="s">
        <v>33</v>
      </c>
      <c r="C15" s="36">
        <v>5</v>
      </c>
      <c r="D15" s="12">
        <f t="shared" ref="D15" si="2">C15*1.2</f>
        <v>6</v>
      </c>
      <c r="E15" s="38"/>
      <c r="F15" s="38"/>
      <c r="G15" s="41" t="s">
        <v>33</v>
      </c>
      <c r="H15" s="36">
        <f>C15</f>
        <v>5</v>
      </c>
      <c r="I15" s="12">
        <f t="shared" ref="I15" si="3">H15*1.2</f>
        <v>6</v>
      </c>
    </row>
    <row r="16" spans="2:9" x14ac:dyDescent="0.25">
      <c r="B16" s="42" t="s">
        <v>36</v>
      </c>
      <c r="C16" s="79" t="s">
        <v>67</v>
      </c>
      <c r="D16" s="80"/>
      <c r="E16" s="38"/>
      <c r="F16" s="38"/>
      <c r="G16" s="42" t="str">
        <f>B16</f>
        <v>Gratis Energie</v>
      </c>
      <c r="H16" s="79" t="s">
        <v>67</v>
      </c>
      <c r="I16" s="80"/>
    </row>
    <row r="17" spans="2:10" ht="15.75" thickBot="1" x14ac:dyDescent="0.3"/>
    <row r="18" spans="2:10" ht="15.75" thickBot="1" x14ac:dyDescent="0.3">
      <c r="B18" s="81" t="s">
        <v>93</v>
      </c>
      <c r="C18" s="82"/>
      <c r="D18" s="83"/>
      <c r="G18" s="81" t="s">
        <v>92</v>
      </c>
      <c r="H18" s="82"/>
      <c r="I18" s="83"/>
    </row>
    <row r="19" spans="2:10" x14ac:dyDescent="0.25">
      <c r="B19" s="41" t="s">
        <v>48</v>
      </c>
      <c r="C19" s="68" t="s">
        <v>84</v>
      </c>
      <c r="D19" s="68"/>
      <c r="E19" s="1"/>
      <c r="F19" s="1"/>
      <c r="G19" s="41" t="s">
        <v>51</v>
      </c>
      <c r="H19" s="69" t="s">
        <v>88</v>
      </c>
      <c r="I19" s="70"/>
    </row>
    <row r="20" spans="2:10" x14ac:dyDescent="0.25">
      <c r="B20" s="41" t="s">
        <v>49</v>
      </c>
      <c r="C20" s="69" t="s">
        <v>85</v>
      </c>
      <c r="D20" s="70"/>
      <c r="E20" s="1"/>
      <c r="F20" s="1"/>
      <c r="G20" s="41" t="s">
        <v>52</v>
      </c>
      <c r="H20" s="69" t="s">
        <v>89</v>
      </c>
      <c r="I20" s="70"/>
    </row>
    <row r="21" spans="2:10" x14ac:dyDescent="0.25">
      <c r="B21" s="41" t="s">
        <v>46</v>
      </c>
      <c r="C21" s="84" t="s">
        <v>86</v>
      </c>
      <c r="D21" s="85"/>
      <c r="E21" s="1"/>
      <c r="F21" s="1"/>
      <c r="G21" s="41" t="s">
        <v>47</v>
      </c>
      <c r="H21" s="84" t="s">
        <v>90</v>
      </c>
      <c r="I21" s="85"/>
      <c r="J21"/>
    </row>
    <row r="22" spans="2:10" x14ac:dyDescent="0.25">
      <c r="B22" s="41" t="s">
        <v>53</v>
      </c>
      <c r="C22" s="68" t="s">
        <v>87</v>
      </c>
      <c r="D22" s="68"/>
      <c r="E22" s="1"/>
      <c r="F22" s="1"/>
      <c r="G22" s="41" t="s">
        <v>50</v>
      </c>
      <c r="H22" s="69" t="s">
        <v>91</v>
      </c>
      <c r="I22" s="70"/>
    </row>
    <row r="23" spans="2:10" x14ac:dyDescent="0.25">
      <c r="B23" s="39"/>
      <c r="C23" s="40"/>
      <c r="D23" s="40"/>
      <c r="E23" s="1"/>
      <c r="F23" s="1"/>
      <c r="G23" s="39"/>
      <c r="H23" s="40"/>
      <c r="I23" s="40"/>
    </row>
    <row r="24" spans="2:10" x14ac:dyDescent="0.25">
      <c r="B24" s="34" t="s">
        <v>71</v>
      </c>
      <c r="C24" s="38"/>
      <c r="D24" s="29" t="s">
        <v>18</v>
      </c>
      <c r="E24" s="1"/>
      <c r="F24" s="1"/>
      <c r="G24" s="34" t="s">
        <v>71</v>
      </c>
      <c r="H24" s="38"/>
      <c r="I24" s="29" t="s">
        <v>18</v>
      </c>
    </row>
    <row r="25" spans="2:10" ht="15.75" thickBot="1" x14ac:dyDescent="0.3">
      <c r="B25" s="1"/>
      <c r="C25" s="1"/>
      <c r="D25" s="1"/>
      <c r="E25" s="1"/>
      <c r="F25" s="1"/>
      <c r="G25" s="1"/>
      <c r="H25" s="1"/>
      <c r="I25" s="1"/>
    </row>
    <row r="26" spans="2:10" ht="15.75" thickBot="1" x14ac:dyDescent="0.3">
      <c r="B26" s="86" t="s">
        <v>82</v>
      </c>
      <c r="C26" s="87"/>
      <c r="D26" s="88"/>
      <c r="E26" s="1"/>
      <c r="F26" s="1"/>
      <c r="G26" s="86" t="s">
        <v>83</v>
      </c>
      <c r="H26" s="87"/>
      <c r="I26" s="88"/>
    </row>
    <row r="27" spans="2:10" x14ac:dyDescent="0.25">
      <c r="B27" s="15" t="s">
        <v>9</v>
      </c>
      <c r="C27" s="89" t="s">
        <v>16</v>
      </c>
      <c r="D27" s="89"/>
      <c r="E27" s="1"/>
      <c r="F27" s="1"/>
      <c r="G27" s="15" t="s">
        <v>9</v>
      </c>
      <c r="H27" s="90" t="s">
        <v>21</v>
      </c>
      <c r="I27" s="91"/>
    </row>
    <row r="28" spans="2:10" x14ac:dyDescent="0.25">
      <c r="B28" s="16" t="s">
        <v>6</v>
      </c>
      <c r="C28" s="92" t="s">
        <v>17</v>
      </c>
      <c r="D28" s="92"/>
      <c r="E28" s="1"/>
      <c r="F28" s="1"/>
      <c r="G28" s="16" t="s">
        <v>6</v>
      </c>
      <c r="H28" s="93" t="s">
        <v>17</v>
      </c>
      <c r="I28" s="94"/>
    </row>
    <row r="29" spans="2:10" x14ac:dyDescent="0.25">
      <c r="B29" s="16" t="s">
        <v>0</v>
      </c>
      <c r="C29" s="92" t="str">
        <f ca="1">B8</f>
        <v>Juli 2026</v>
      </c>
      <c r="D29" s="92"/>
      <c r="E29" s="1"/>
      <c r="F29" s="1"/>
      <c r="G29" s="16" t="s">
        <v>0</v>
      </c>
      <c r="H29" s="93" t="str">
        <f ca="1">G8</f>
        <v>Juli 2026</v>
      </c>
      <c r="I29" s="94"/>
    </row>
    <row r="30" spans="2:10" x14ac:dyDescent="0.25">
      <c r="B30" s="17" t="s">
        <v>1</v>
      </c>
      <c r="C30" s="98" t="s">
        <v>20</v>
      </c>
      <c r="D30" s="98"/>
      <c r="E30" s="1"/>
      <c r="F30" s="1"/>
      <c r="G30" s="17" t="s">
        <v>1</v>
      </c>
      <c r="H30" s="99" t="s">
        <v>15</v>
      </c>
      <c r="I30" s="100"/>
    </row>
    <row r="31" spans="2:10" x14ac:dyDescent="0.25">
      <c r="B31" s="17" t="s">
        <v>14</v>
      </c>
      <c r="C31" s="101" t="s">
        <v>7</v>
      </c>
      <c r="D31" s="101"/>
      <c r="E31" s="1"/>
      <c r="F31" s="1"/>
      <c r="G31" s="17" t="s">
        <v>14</v>
      </c>
      <c r="H31" s="102" t="s">
        <v>10</v>
      </c>
      <c r="I31" s="103"/>
    </row>
    <row r="32" spans="2:10" ht="15.75" thickBot="1" x14ac:dyDescent="0.3">
      <c r="B32" s="2"/>
      <c r="C32" s="3"/>
      <c r="D32" s="3"/>
      <c r="E32" s="1"/>
      <c r="F32" s="1"/>
      <c r="G32" s="2"/>
      <c r="H32" s="3"/>
      <c r="I32" s="3"/>
    </row>
    <row r="33" spans="2:9" ht="15.75" thickBot="1" x14ac:dyDescent="0.3">
      <c r="B33" s="9" t="s">
        <v>8</v>
      </c>
      <c r="C33" s="11">
        <f>AVERAGE(D44:D65)</f>
        <v>102.10500000000002</v>
      </c>
      <c r="D33" s="10" t="s">
        <v>5</v>
      </c>
      <c r="E33" s="1"/>
      <c r="F33" s="1"/>
      <c r="G33" s="9" t="s">
        <v>8</v>
      </c>
      <c r="H33" s="11">
        <f>I37</f>
        <v>48.232454545454544</v>
      </c>
      <c r="I33" s="10" t="s">
        <v>5</v>
      </c>
    </row>
    <row r="34" spans="2:9" ht="15.75" thickBot="1" x14ac:dyDescent="0.3">
      <c r="B34" s="20" t="s">
        <v>19</v>
      </c>
      <c r="C34" s="21"/>
      <c r="D34" s="22" t="s">
        <v>5</v>
      </c>
      <c r="E34" s="1"/>
      <c r="F34" s="1"/>
      <c r="G34" s="20" t="s">
        <v>19</v>
      </c>
      <c r="H34" s="21"/>
      <c r="I34" s="22" t="s">
        <v>5</v>
      </c>
    </row>
    <row r="35" spans="2:9" x14ac:dyDescent="0.25">
      <c r="B35" s="58"/>
      <c r="C35" s="59"/>
      <c r="D35" s="58"/>
    </row>
    <row r="36" spans="2:9" x14ac:dyDescent="0.25">
      <c r="G36" s="53" t="s">
        <v>2</v>
      </c>
      <c r="H36" s="54" t="s">
        <v>3</v>
      </c>
      <c r="I36" s="55" t="s">
        <v>4</v>
      </c>
    </row>
    <row r="37" spans="2:9" x14ac:dyDescent="0.25">
      <c r="G37" s="95" t="str">
        <f ca="1">"1st Front Month - "&amp;G8</f>
        <v>1st Front Month - Juli 2026</v>
      </c>
      <c r="H37" s="96"/>
      <c r="I37" s="56">
        <f>AVERAGE(I44:I65)</f>
        <v>48.232454545454544</v>
      </c>
    </row>
    <row r="40" spans="2:9" x14ac:dyDescent="0.25">
      <c r="G40" s="97" t="str">
        <f ca="1">"**Einmalrabatt gültig ausschliesslich für den Monat "&amp;MID(CELL("dateiname",A4),FIND("]",CELL("dateiname",A4))+1,255)</f>
        <v>**Einmalrabatt gültig ausschliesslich für den Monat Juli 2026</v>
      </c>
      <c r="H40" s="97"/>
      <c r="I40" s="97"/>
    </row>
    <row r="43" spans="2:9" x14ac:dyDescent="0.25">
      <c r="B43" s="60" t="s">
        <v>30</v>
      </c>
      <c r="C43" s="61" t="s">
        <v>3</v>
      </c>
      <c r="D43" s="62" t="s">
        <v>29</v>
      </c>
      <c r="G43" s="60" t="s">
        <v>31</v>
      </c>
      <c r="H43" s="63" t="s">
        <v>3</v>
      </c>
      <c r="I43" s="62" t="s">
        <v>29</v>
      </c>
    </row>
    <row r="44" spans="2:9" x14ac:dyDescent="0.25">
      <c r="B44" s="23" t="s">
        <v>113</v>
      </c>
      <c r="C44" s="24">
        <v>46163</v>
      </c>
      <c r="D44" s="25">
        <v>100.07</v>
      </c>
      <c r="G44" s="27" t="s">
        <v>114</v>
      </c>
      <c r="H44" s="27">
        <v>46163</v>
      </c>
      <c r="I44" s="25">
        <v>50.886000000000003</v>
      </c>
    </row>
    <row r="45" spans="2:9" x14ac:dyDescent="0.25">
      <c r="B45" s="26" t="s">
        <v>113</v>
      </c>
      <c r="C45" s="27">
        <v>46164</v>
      </c>
      <c r="D45" s="28">
        <v>102.06</v>
      </c>
      <c r="G45" s="27" t="s">
        <v>114</v>
      </c>
      <c r="H45" s="27">
        <v>46164</v>
      </c>
      <c r="I45" s="25">
        <v>50.064000000000007</v>
      </c>
    </row>
    <row r="46" spans="2:9" x14ac:dyDescent="0.25">
      <c r="B46" s="26" t="s">
        <v>113</v>
      </c>
      <c r="C46" s="27">
        <v>46167</v>
      </c>
      <c r="D46" s="28">
        <v>97.47</v>
      </c>
      <c r="G46" s="27" t="s">
        <v>114</v>
      </c>
      <c r="H46" s="27">
        <v>46167</v>
      </c>
      <c r="I46" s="25">
        <v>47.097999999999999</v>
      </c>
    </row>
    <row r="47" spans="2:9" x14ac:dyDescent="0.25">
      <c r="B47" s="26" t="s">
        <v>113</v>
      </c>
      <c r="C47" s="27">
        <v>46168</v>
      </c>
      <c r="D47" s="28">
        <v>101.47</v>
      </c>
      <c r="G47" s="27" t="s">
        <v>114</v>
      </c>
      <c r="H47" s="27">
        <v>46168</v>
      </c>
      <c r="I47" s="25">
        <v>49.183999999999997</v>
      </c>
    </row>
    <row r="48" spans="2:9" x14ac:dyDescent="0.25">
      <c r="B48" s="26" t="s">
        <v>113</v>
      </c>
      <c r="C48" s="27">
        <v>46169</v>
      </c>
      <c r="D48" s="28">
        <v>101.52</v>
      </c>
      <c r="G48" s="27" t="s">
        <v>114</v>
      </c>
      <c r="H48" s="27">
        <v>46169</v>
      </c>
      <c r="I48" s="25">
        <v>48.168999999999997</v>
      </c>
    </row>
    <row r="49" spans="2:10" x14ac:dyDescent="0.25">
      <c r="B49" s="26" t="s">
        <v>113</v>
      </c>
      <c r="C49" s="27">
        <v>46170</v>
      </c>
      <c r="D49" s="28">
        <v>103.9</v>
      </c>
      <c r="G49" s="27" t="s">
        <v>114</v>
      </c>
      <c r="H49" s="27">
        <v>46170</v>
      </c>
      <c r="I49" s="25">
        <v>48.588000000000001</v>
      </c>
    </row>
    <row r="50" spans="2:10" x14ac:dyDescent="0.25">
      <c r="B50" s="26" t="s">
        <v>113</v>
      </c>
      <c r="C50" s="27">
        <v>46171</v>
      </c>
      <c r="D50" s="28">
        <v>104.65</v>
      </c>
      <c r="G50" s="27" t="s">
        <v>114</v>
      </c>
      <c r="H50" s="27">
        <v>46171</v>
      </c>
      <c r="I50" s="25">
        <v>47.781999999999996</v>
      </c>
    </row>
    <row r="51" spans="2:10" x14ac:dyDescent="0.25">
      <c r="B51" s="26" t="s">
        <v>113</v>
      </c>
      <c r="C51" s="27">
        <v>46174</v>
      </c>
      <c r="D51" s="28">
        <v>105.04</v>
      </c>
      <c r="G51" s="27" t="s">
        <v>114</v>
      </c>
      <c r="H51" s="27">
        <v>46174</v>
      </c>
      <c r="I51" s="25">
        <v>50.677</v>
      </c>
    </row>
    <row r="52" spans="2:10" x14ac:dyDescent="0.25">
      <c r="B52" s="26" t="s">
        <v>113</v>
      </c>
      <c r="C52" s="27">
        <v>46175</v>
      </c>
      <c r="D52" s="28">
        <v>101.35</v>
      </c>
      <c r="G52" s="27" t="s">
        <v>114</v>
      </c>
      <c r="H52" s="27">
        <v>46175</v>
      </c>
      <c r="I52" s="25">
        <v>49.307000000000002</v>
      </c>
    </row>
    <row r="53" spans="2:10" x14ac:dyDescent="0.25">
      <c r="B53" s="26" t="s">
        <v>113</v>
      </c>
      <c r="C53" s="27">
        <v>46176</v>
      </c>
      <c r="D53" s="28">
        <v>104.19</v>
      </c>
      <c r="G53" s="27" t="s">
        <v>114</v>
      </c>
      <c r="H53" s="27">
        <v>46176</v>
      </c>
      <c r="I53" s="25">
        <v>50.460999999999999</v>
      </c>
    </row>
    <row r="54" spans="2:10" x14ac:dyDescent="0.25">
      <c r="B54" s="26" t="s">
        <v>113</v>
      </c>
      <c r="C54" s="27">
        <v>46177</v>
      </c>
      <c r="D54" s="28">
        <v>102.19</v>
      </c>
      <c r="G54" s="27" t="s">
        <v>114</v>
      </c>
      <c r="H54" s="27">
        <v>46177</v>
      </c>
      <c r="I54" s="25">
        <v>50.479000000000006</v>
      </c>
    </row>
    <row r="55" spans="2:10" x14ac:dyDescent="0.25">
      <c r="B55" s="26" t="s">
        <v>113</v>
      </c>
      <c r="C55" s="27">
        <v>46178</v>
      </c>
      <c r="D55" s="28">
        <v>102.7</v>
      </c>
      <c r="G55" s="27" t="s">
        <v>114</v>
      </c>
      <c r="H55" s="27">
        <v>46178</v>
      </c>
      <c r="I55" s="25">
        <v>49.902000000000001</v>
      </c>
    </row>
    <row r="56" spans="2:10" x14ac:dyDescent="0.25">
      <c r="B56" s="26" t="s">
        <v>113</v>
      </c>
      <c r="C56" s="27">
        <v>46181</v>
      </c>
      <c r="D56" s="28">
        <v>104.78</v>
      </c>
      <c r="G56" s="27" t="s">
        <v>114</v>
      </c>
      <c r="H56" s="27">
        <v>46181</v>
      </c>
      <c r="I56" s="25">
        <v>51.281999999999996</v>
      </c>
    </row>
    <row r="57" spans="2:10" x14ac:dyDescent="0.25">
      <c r="B57" s="26" t="s">
        <v>113</v>
      </c>
      <c r="C57" s="27">
        <v>46182</v>
      </c>
      <c r="D57" s="28">
        <v>102.36</v>
      </c>
      <c r="G57" s="27" t="s">
        <v>114</v>
      </c>
      <c r="H57" s="27">
        <v>46182</v>
      </c>
      <c r="I57" s="25">
        <v>50.201999999999998</v>
      </c>
    </row>
    <row r="58" spans="2:10" x14ac:dyDescent="0.25">
      <c r="B58" s="26" t="s">
        <v>113</v>
      </c>
      <c r="C58" s="27">
        <v>46183</v>
      </c>
      <c r="D58" s="28">
        <v>103.79</v>
      </c>
      <c r="G58" s="27" t="s">
        <v>114</v>
      </c>
      <c r="H58" s="27">
        <v>46183</v>
      </c>
      <c r="I58" s="25">
        <v>51.427</v>
      </c>
    </row>
    <row r="59" spans="2:10" x14ac:dyDescent="0.25">
      <c r="B59" s="26" t="s">
        <v>113</v>
      </c>
      <c r="C59" s="27">
        <v>46184</v>
      </c>
      <c r="D59" s="28">
        <v>103.74</v>
      </c>
      <c r="G59" s="27" t="s">
        <v>114</v>
      </c>
      <c r="H59" s="27">
        <v>46184</v>
      </c>
      <c r="I59" s="25">
        <v>50.991999999999997</v>
      </c>
    </row>
    <row r="60" spans="2:10" x14ac:dyDescent="0.25">
      <c r="B60" s="26" t="s">
        <v>113</v>
      </c>
      <c r="C60" s="27">
        <v>46185</v>
      </c>
      <c r="D60" s="28">
        <v>101.16</v>
      </c>
      <c r="G60" s="27" t="s">
        <v>114</v>
      </c>
      <c r="H60" s="27">
        <v>46185</v>
      </c>
      <c r="I60" s="25">
        <v>48.097000000000001</v>
      </c>
    </row>
    <row r="61" spans="2:10" x14ac:dyDescent="0.25">
      <c r="B61" s="26" t="s">
        <v>113</v>
      </c>
      <c r="C61" s="27">
        <v>46188</v>
      </c>
      <c r="D61" s="28">
        <v>100.01</v>
      </c>
      <c r="G61" s="27" t="s">
        <v>114</v>
      </c>
      <c r="H61" s="27">
        <v>46188</v>
      </c>
      <c r="I61" s="25">
        <v>44.078000000000003</v>
      </c>
    </row>
    <row r="62" spans="2:10" x14ac:dyDescent="0.25">
      <c r="B62" s="26" t="s">
        <v>113</v>
      </c>
      <c r="C62" s="27">
        <v>46189</v>
      </c>
      <c r="D62" s="28">
        <v>99.33</v>
      </c>
      <c r="G62" s="27" t="s">
        <v>114</v>
      </c>
      <c r="H62" s="27">
        <v>46189</v>
      </c>
      <c r="I62" s="25">
        <v>43.26</v>
      </c>
    </row>
    <row r="63" spans="2:10" x14ac:dyDescent="0.25">
      <c r="B63" s="26" t="s">
        <v>113</v>
      </c>
      <c r="C63" s="27">
        <v>46190</v>
      </c>
      <c r="D63" s="28">
        <v>100.49</v>
      </c>
      <c r="G63" s="27" t="s">
        <v>114</v>
      </c>
      <c r="H63" s="27">
        <v>46190</v>
      </c>
      <c r="I63" s="25">
        <v>43.398000000000003</v>
      </c>
    </row>
    <row r="64" spans="2:10" x14ac:dyDescent="0.25">
      <c r="B64" s="26" t="s">
        <v>113</v>
      </c>
      <c r="C64" s="27">
        <v>46191</v>
      </c>
      <c r="D64" s="28">
        <v>99.78</v>
      </c>
      <c r="G64" s="27" t="s">
        <v>114</v>
      </c>
      <c r="H64" s="27">
        <v>46191</v>
      </c>
      <c r="I64" s="25">
        <v>42.088000000000001</v>
      </c>
      <c r="J64" s="1" t="s">
        <v>32</v>
      </c>
    </row>
    <row r="65" spans="2:10" x14ac:dyDescent="0.25">
      <c r="B65" s="26" t="s">
        <v>113</v>
      </c>
      <c r="C65" s="27">
        <v>46192</v>
      </c>
      <c r="D65" s="28">
        <v>104.26</v>
      </c>
      <c r="G65" s="27" t="s">
        <v>114</v>
      </c>
      <c r="H65" s="27">
        <v>46192</v>
      </c>
      <c r="I65" s="25">
        <v>43.692999999999998</v>
      </c>
      <c r="J65" s="1" t="s">
        <v>32</v>
      </c>
    </row>
    <row r="66" spans="2:10" x14ac:dyDescent="0.25">
      <c r="G66" s="57" t="s">
        <v>32</v>
      </c>
      <c r="J66" s="1" t="s">
        <v>32</v>
      </c>
    </row>
    <row r="67" spans="2:10" x14ac:dyDescent="0.25">
      <c r="G67" s="57" t="s">
        <v>32</v>
      </c>
      <c r="I67" s="57" t="s">
        <v>32</v>
      </c>
      <c r="J67" s="1" t="s">
        <v>32</v>
      </c>
    </row>
    <row r="68" spans="2:10" x14ac:dyDescent="0.25">
      <c r="G68" s="57" t="s">
        <v>32</v>
      </c>
      <c r="I68" s="57" t="s">
        <v>32</v>
      </c>
      <c r="J68" s="1" t="s">
        <v>32</v>
      </c>
    </row>
    <row r="69" spans="2:10" x14ac:dyDescent="0.25">
      <c r="G69" s="57" t="s">
        <v>32</v>
      </c>
      <c r="J69" s="1" t="s">
        <v>32</v>
      </c>
    </row>
    <row r="70" spans="2:10" x14ac:dyDescent="0.25">
      <c r="G70" s="57" t="s">
        <v>32</v>
      </c>
      <c r="J70" s="1" t="s">
        <v>32</v>
      </c>
    </row>
    <row r="71" spans="2:10" x14ac:dyDescent="0.25">
      <c r="G71" s="57" t="s">
        <v>32</v>
      </c>
      <c r="H71" s="57" t="s">
        <v>32</v>
      </c>
      <c r="I71" s="57" t="s">
        <v>32</v>
      </c>
      <c r="J71" s="1" t="s">
        <v>32</v>
      </c>
    </row>
  </sheetData>
  <mergeCells count="33">
    <mergeCell ref="C19:D19"/>
    <mergeCell ref="H19:I19"/>
    <mergeCell ref="B4:B5"/>
    <mergeCell ref="G4:G5"/>
    <mergeCell ref="B7:D7"/>
    <mergeCell ref="G7:I7"/>
    <mergeCell ref="B8:D8"/>
    <mergeCell ref="G8:I8"/>
    <mergeCell ref="B14:I14"/>
    <mergeCell ref="C16:D16"/>
    <mergeCell ref="H16:I16"/>
    <mergeCell ref="B18:D18"/>
    <mergeCell ref="G18:I18"/>
    <mergeCell ref="C20:D20"/>
    <mergeCell ref="H20:I20"/>
    <mergeCell ref="C21:D21"/>
    <mergeCell ref="H21:I21"/>
    <mergeCell ref="C22:D22"/>
    <mergeCell ref="H22:I22"/>
    <mergeCell ref="B26:D26"/>
    <mergeCell ref="G26:I26"/>
    <mergeCell ref="C27:D27"/>
    <mergeCell ref="H27:I27"/>
    <mergeCell ref="C28:D28"/>
    <mergeCell ref="H28:I28"/>
    <mergeCell ref="G37:H37"/>
    <mergeCell ref="G40:I40"/>
    <mergeCell ref="C29:D29"/>
    <mergeCell ref="H29:I29"/>
    <mergeCell ref="C30:D30"/>
    <mergeCell ref="H30:I30"/>
    <mergeCell ref="C31:D31"/>
    <mergeCell ref="H31:I31"/>
  </mergeCells>
  <hyperlinks>
    <hyperlink ref="C31:D31" r:id="rId1" display="EEX" xr:uid="{53E32BDF-0E81-4E8A-A382-772C4565E901}"/>
    <hyperlink ref="B24" r:id="rId2" xr:uid="{361F11CF-CC77-4A0F-9A85-35C41D0427FA}"/>
    <hyperlink ref="G24" r:id="rId3" xr:uid="{E7B76966-B50F-4C88-9D8C-3851BC0A5089}"/>
    <hyperlink ref="H31:I31" r:id="rId4" display="CEGH" xr:uid="{163319EC-CC38-47D4-A8C3-9BABB0AD91A2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79998168889431442"/>
  </sheetPr>
  <dimension ref="B1:K74"/>
  <sheetViews>
    <sheetView topLeftCell="A21" zoomScaleNormal="100" workbookViewId="0">
      <selection activeCell="D15" sqref="D15"/>
    </sheetView>
  </sheetViews>
  <sheetFormatPr baseColWidth="10" defaultColWidth="11.42578125" defaultRowHeight="15" x14ac:dyDescent="0.25"/>
  <cols>
    <col min="1" max="1" width="5.7109375" style="1" customWidth="1"/>
    <col min="2" max="2" width="38.7109375" style="1" bestFit="1" customWidth="1"/>
    <col min="3" max="4" width="16.5703125" style="1" customWidth="1"/>
    <col min="5" max="6" width="5.7109375" style="1" customWidth="1"/>
    <col min="7" max="7" width="38.7109375" style="1" bestFit="1" customWidth="1"/>
    <col min="8" max="9" width="16.5703125" style="1" customWidth="1"/>
    <col min="10" max="10" width="5.7109375" style="1" customWidth="1"/>
    <col min="11" max="16384" width="11.42578125" style="1"/>
  </cols>
  <sheetData>
    <row r="1" spans="2:9" ht="15" customHeight="1" x14ac:dyDescent="0.25"/>
    <row r="2" spans="2:9" ht="15" customHeight="1" x14ac:dyDescent="0.25"/>
    <row r="3" spans="2:9" ht="15" customHeight="1" x14ac:dyDescent="0.25"/>
    <row r="4" spans="2:9" ht="15" customHeight="1" x14ac:dyDescent="0.25">
      <c r="B4" s="104" t="s">
        <v>39</v>
      </c>
      <c r="C4" s="43"/>
      <c r="D4" s="43"/>
      <c r="E4" s="43"/>
      <c r="F4" s="43"/>
      <c r="G4" s="104" t="s">
        <v>40</v>
      </c>
    </row>
    <row r="5" spans="2:9" ht="15" customHeight="1" x14ac:dyDescent="0.25">
      <c r="B5" s="104"/>
      <c r="C5" s="43"/>
      <c r="D5" s="43"/>
      <c r="E5" s="43"/>
      <c r="F5" s="43"/>
      <c r="G5" s="104"/>
    </row>
    <row r="6" spans="2:9" ht="15.75" thickBot="1" x14ac:dyDescent="0.3"/>
    <row r="7" spans="2:9" x14ac:dyDescent="0.25">
      <c r="B7" s="105" t="s">
        <v>110</v>
      </c>
      <c r="C7" s="106"/>
      <c r="D7" s="107"/>
      <c r="G7" s="105" t="s">
        <v>109</v>
      </c>
      <c r="H7" s="106"/>
      <c r="I7" s="107"/>
    </row>
    <row r="8" spans="2:9" ht="15.75" thickBot="1" x14ac:dyDescent="0.3">
      <c r="B8" s="108" t="str">
        <f ca="1">MID(CELL("dateiname",A1),FIND("]",CELL("dateiname",A1))+1,255)</f>
        <v>Jänner 2025</v>
      </c>
      <c r="C8" s="109"/>
      <c r="D8" s="110"/>
      <c r="G8" s="108" t="str">
        <f ca="1">MID(CELL("dateiname",F1),FIND("]",CELL("dateiname",F1))+1,255)</f>
        <v>Jänner 2025</v>
      </c>
      <c r="H8" s="109"/>
      <c r="I8" s="110"/>
    </row>
    <row r="9" spans="2:9" x14ac:dyDescent="0.25">
      <c r="B9" s="18" t="s">
        <v>106</v>
      </c>
      <c r="C9" s="19" t="s">
        <v>107</v>
      </c>
      <c r="D9" s="19" t="s">
        <v>108</v>
      </c>
      <c r="G9" s="14" t="s">
        <v>106</v>
      </c>
      <c r="H9" s="8" t="s">
        <v>107</v>
      </c>
      <c r="I9" s="8" t="s">
        <v>108</v>
      </c>
    </row>
    <row r="10" spans="2:9" x14ac:dyDescent="0.25">
      <c r="B10" s="41" t="s">
        <v>48</v>
      </c>
      <c r="C10" s="44">
        <f>((($C$33-$C$34)*1.1)+30.54)/10</f>
        <v>16.729100000000003</v>
      </c>
      <c r="D10" s="12">
        <f>C10*1.2</f>
        <v>20.074920000000002</v>
      </c>
      <c r="E10" s="13"/>
      <c r="F10" s="13"/>
      <c r="G10" s="41" t="s">
        <v>51</v>
      </c>
      <c r="H10" s="44">
        <f>(($H$33-$H$34)+20.36)/10</f>
        <v>6.7069818181818182</v>
      </c>
      <c r="I10" s="12">
        <f>H10*1.2</f>
        <v>8.0483781818181814</v>
      </c>
    </row>
    <row r="11" spans="2:9" x14ac:dyDescent="0.25">
      <c r="B11" s="41" t="s">
        <v>49</v>
      </c>
      <c r="C11" s="44">
        <f>((($C$33-$C$34)*1.1)+33.09)/10</f>
        <v>16.984100000000005</v>
      </c>
      <c r="D11" s="12">
        <f>C11*1.2</f>
        <v>20.380920000000007</v>
      </c>
      <c r="E11" s="13"/>
      <c r="F11" s="13"/>
      <c r="G11" s="41" t="s">
        <v>52</v>
      </c>
      <c r="H11" s="44">
        <f>(($H$33-$H$34)+22.91)/10</f>
        <v>6.9619818181818172</v>
      </c>
      <c r="I11" s="12">
        <f>H11*1.2</f>
        <v>8.3543781818181806</v>
      </c>
    </row>
    <row r="12" spans="2:9" x14ac:dyDescent="0.25">
      <c r="B12" s="41" t="s">
        <v>46</v>
      </c>
      <c r="C12" s="44">
        <f>((($C$33-$C$34)*1.1)+25.45)/10</f>
        <v>16.220100000000002</v>
      </c>
      <c r="D12" s="12">
        <f>C12*1.2</f>
        <v>19.464120000000001</v>
      </c>
      <c r="E12" s="13"/>
      <c r="F12" s="13"/>
      <c r="G12" s="41" t="s">
        <v>47</v>
      </c>
      <c r="H12" s="44">
        <f>(($H$33-$H$34)+15.27)/10</f>
        <v>6.1979818181818178</v>
      </c>
      <c r="I12" s="12">
        <f>H12*1.2</f>
        <v>7.4375781818181812</v>
      </c>
    </row>
    <row r="13" spans="2:9" x14ac:dyDescent="0.25">
      <c r="B13" s="41" t="s">
        <v>53</v>
      </c>
      <c r="C13" s="44">
        <f>((($C$33-$C$34)*1.1)+28)/10</f>
        <v>16.475100000000005</v>
      </c>
      <c r="D13" s="12">
        <f t="shared" ref="D13" si="0">C13*1.2</f>
        <v>19.770120000000006</v>
      </c>
      <c r="E13" s="13"/>
      <c r="F13" s="13"/>
      <c r="G13" s="41" t="s">
        <v>50</v>
      </c>
      <c r="H13" s="44">
        <f>(($H$33-$H$34)+17.82)/10</f>
        <v>6.4529818181818168</v>
      </c>
      <c r="I13" s="12">
        <f t="shared" ref="I13" si="1">H13*1.2</f>
        <v>7.7435781818181795</v>
      </c>
    </row>
    <row r="14" spans="2:9" x14ac:dyDescent="0.25">
      <c r="B14" s="78"/>
      <c r="C14" s="78"/>
      <c r="D14" s="78"/>
      <c r="E14" s="78"/>
      <c r="F14" s="78"/>
      <c r="G14" s="78"/>
      <c r="H14" s="78"/>
      <c r="I14" s="78"/>
    </row>
    <row r="15" spans="2:9" x14ac:dyDescent="0.25">
      <c r="B15" s="41" t="s">
        <v>33</v>
      </c>
      <c r="C15" s="36">
        <v>5</v>
      </c>
      <c r="D15" s="12">
        <f t="shared" ref="D15" si="2">C15*1.2</f>
        <v>6</v>
      </c>
      <c r="E15" s="38"/>
      <c r="F15" s="38"/>
      <c r="G15" s="41" t="s">
        <v>33</v>
      </c>
      <c r="H15" s="36">
        <f>C15</f>
        <v>5</v>
      </c>
      <c r="I15" s="12">
        <f t="shared" ref="I15" si="3">H15*1.2</f>
        <v>6</v>
      </c>
    </row>
    <row r="16" spans="2:9" x14ac:dyDescent="0.25">
      <c r="B16" s="42" t="s">
        <v>36</v>
      </c>
      <c r="C16" s="79" t="s">
        <v>67</v>
      </c>
      <c r="D16" s="80"/>
      <c r="E16" s="38"/>
      <c r="F16" s="38"/>
      <c r="G16" s="42" t="str">
        <f>B16</f>
        <v>Gratis Energie</v>
      </c>
      <c r="H16" s="79" t="s">
        <v>67</v>
      </c>
      <c r="I16" s="80"/>
    </row>
    <row r="17" spans="2:10" ht="15.75" thickBot="1" x14ac:dyDescent="0.3"/>
    <row r="18" spans="2:10" ht="15.75" thickBot="1" x14ac:dyDescent="0.3">
      <c r="B18" s="86" t="s">
        <v>23</v>
      </c>
      <c r="C18" s="87"/>
      <c r="D18" s="88"/>
      <c r="G18" s="86" t="s">
        <v>25</v>
      </c>
      <c r="H18" s="87"/>
      <c r="I18" s="88"/>
    </row>
    <row r="19" spans="2:10" x14ac:dyDescent="0.25">
      <c r="B19" s="41" t="s">
        <v>48</v>
      </c>
      <c r="C19" s="68" t="s">
        <v>59</v>
      </c>
      <c r="D19" s="68"/>
      <c r="G19" s="41" t="s">
        <v>51</v>
      </c>
      <c r="H19" s="69" t="s">
        <v>63</v>
      </c>
      <c r="I19" s="70"/>
    </row>
    <row r="20" spans="2:10" x14ac:dyDescent="0.25">
      <c r="B20" s="41" t="s">
        <v>49</v>
      </c>
      <c r="C20" s="69" t="s">
        <v>60</v>
      </c>
      <c r="D20" s="70"/>
      <c r="G20" s="41" t="s">
        <v>52</v>
      </c>
      <c r="H20" s="69" t="s">
        <v>64</v>
      </c>
      <c r="I20" s="70"/>
    </row>
    <row r="21" spans="2:10" x14ac:dyDescent="0.25">
      <c r="B21" s="41" t="s">
        <v>46</v>
      </c>
      <c r="C21" s="84" t="s">
        <v>61</v>
      </c>
      <c r="D21" s="85"/>
      <c r="G21" s="41" t="s">
        <v>47</v>
      </c>
      <c r="H21" s="84" t="s">
        <v>65</v>
      </c>
      <c r="I21" s="85"/>
      <c r="J21"/>
    </row>
    <row r="22" spans="2:10" x14ac:dyDescent="0.25">
      <c r="B22" s="41" t="s">
        <v>53</v>
      </c>
      <c r="C22" s="68" t="s">
        <v>62</v>
      </c>
      <c r="D22" s="68"/>
      <c r="G22" s="41" t="s">
        <v>50</v>
      </c>
      <c r="H22" s="69" t="s">
        <v>66</v>
      </c>
      <c r="I22" s="70"/>
    </row>
    <row r="23" spans="2:10" x14ac:dyDescent="0.25">
      <c r="B23" s="39"/>
      <c r="C23" s="40"/>
      <c r="D23" s="40"/>
      <c r="G23" s="39"/>
      <c r="H23" s="40"/>
      <c r="I23" s="40"/>
    </row>
    <row r="24" spans="2:10" x14ac:dyDescent="0.25">
      <c r="B24" s="34" t="s">
        <v>28</v>
      </c>
      <c r="C24" s="38"/>
      <c r="D24" s="29" t="s">
        <v>18</v>
      </c>
      <c r="G24" s="34" t="s">
        <v>28</v>
      </c>
      <c r="H24" s="38"/>
      <c r="I24" s="29" t="s">
        <v>18</v>
      </c>
    </row>
    <row r="25" spans="2:10" ht="15.75" thickBot="1" x14ac:dyDescent="0.3"/>
    <row r="26" spans="2:10" ht="15.75" thickBot="1" x14ac:dyDescent="0.3">
      <c r="B26" s="86" t="s">
        <v>26</v>
      </c>
      <c r="C26" s="87"/>
      <c r="D26" s="88"/>
      <c r="G26" s="86" t="s">
        <v>27</v>
      </c>
      <c r="H26" s="87"/>
      <c r="I26" s="88"/>
    </row>
    <row r="27" spans="2:10" x14ac:dyDescent="0.25">
      <c r="B27" s="15" t="s">
        <v>9</v>
      </c>
      <c r="C27" s="89" t="s">
        <v>16</v>
      </c>
      <c r="D27" s="89"/>
      <c r="G27" s="15" t="s">
        <v>9</v>
      </c>
      <c r="H27" s="90" t="s">
        <v>21</v>
      </c>
      <c r="I27" s="91"/>
    </row>
    <row r="28" spans="2:10" x14ac:dyDescent="0.25">
      <c r="B28" s="16" t="s">
        <v>6</v>
      </c>
      <c r="C28" s="92" t="s">
        <v>17</v>
      </c>
      <c r="D28" s="92"/>
      <c r="G28" s="16" t="s">
        <v>6</v>
      </c>
      <c r="H28" s="93" t="s">
        <v>17</v>
      </c>
      <c r="I28" s="94"/>
    </row>
    <row r="29" spans="2:10" x14ac:dyDescent="0.25">
      <c r="B29" s="16" t="s">
        <v>0</v>
      </c>
      <c r="C29" s="92" t="str">
        <f ca="1">B8</f>
        <v>Jänner 2025</v>
      </c>
      <c r="D29" s="92"/>
      <c r="G29" s="16" t="s">
        <v>0</v>
      </c>
      <c r="H29" s="93" t="str">
        <f ca="1">G8</f>
        <v>Jänner 2025</v>
      </c>
      <c r="I29" s="94"/>
    </row>
    <row r="30" spans="2:10" x14ac:dyDescent="0.25">
      <c r="B30" s="17" t="s">
        <v>1</v>
      </c>
      <c r="C30" s="98" t="s">
        <v>20</v>
      </c>
      <c r="D30" s="98"/>
      <c r="G30" s="17" t="s">
        <v>1</v>
      </c>
      <c r="H30" s="99" t="s">
        <v>15</v>
      </c>
      <c r="I30" s="100"/>
    </row>
    <row r="31" spans="2:10" x14ac:dyDescent="0.25">
      <c r="B31" s="17" t="s">
        <v>14</v>
      </c>
      <c r="C31" s="101" t="s">
        <v>7</v>
      </c>
      <c r="D31" s="101"/>
      <c r="G31" s="17" t="s">
        <v>14</v>
      </c>
      <c r="H31" s="102" t="s">
        <v>10</v>
      </c>
      <c r="I31" s="103"/>
    </row>
    <row r="32" spans="2:10" ht="15.75" thickBot="1" x14ac:dyDescent="0.3">
      <c r="B32" s="2"/>
      <c r="C32" s="3"/>
      <c r="D32" s="3"/>
      <c r="G32" s="2"/>
      <c r="H32" s="3"/>
      <c r="I32" s="3"/>
    </row>
    <row r="33" spans="2:9" ht="15.75" thickBot="1" x14ac:dyDescent="0.3">
      <c r="B33" s="9" t="s">
        <v>8</v>
      </c>
      <c r="C33" s="11">
        <f>AVERAGE(D44:D65)</f>
        <v>124.31909090909093</v>
      </c>
      <c r="D33" s="10" t="s">
        <v>5</v>
      </c>
      <c r="G33" s="9" t="s">
        <v>8</v>
      </c>
      <c r="H33" s="11">
        <f>I37</f>
        <v>46.709818181818179</v>
      </c>
      <c r="I33" s="10" t="s">
        <v>5</v>
      </c>
    </row>
    <row r="34" spans="2:9" ht="15.75" thickBot="1" x14ac:dyDescent="0.3">
      <c r="B34" s="20" t="s">
        <v>19</v>
      </c>
      <c r="C34" s="21"/>
      <c r="D34" s="22" t="s">
        <v>5</v>
      </c>
      <c r="G34" s="20" t="s">
        <v>19</v>
      </c>
      <c r="H34" s="21"/>
      <c r="I34" s="22" t="s">
        <v>5</v>
      </c>
    </row>
    <row r="35" spans="2:9" x14ac:dyDescent="0.25">
      <c r="B35" s="2"/>
      <c r="C35" s="4"/>
      <c r="D35" s="2"/>
    </row>
    <row r="36" spans="2:9" x14ac:dyDescent="0.25">
      <c r="G36" s="5" t="s">
        <v>2</v>
      </c>
      <c r="H36" s="6" t="s">
        <v>3</v>
      </c>
      <c r="I36" s="7" t="s">
        <v>4</v>
      </c>
    </row>
    <row r="37" spans="2:9" x14ac:dyDescent="0.25">
      <c r="G37" s="111" t="str">
        <f ca="1">"1st Front Month - "&amp;G8</f>
        <v>1st Front Month - Jänner 2025</v>
      </c>
      <c r="H37" s="112"/>
      <c r="I37" s="35">
        <f>AVERAGE(I44:I66)</f>
        <v>46.709818181818179</v>
      </c>
    </row>
    <row r="40" spans="2:9" x14ac:dyDescent="0.25">
      <c r="G40" s="113" t="str">
        <f ca="1">"**Einmalrabatt gültig ausschliesslich für den Monat "&amp;MID(CELL("dateiname",A4),FIND("]",CELL("dateiname",A4))+1,255)</f>
        <v>**Einmalrabatt gültig ausschliesslich für den Monat Jänner 2025</v>
      </c>
      <c r="H40" s="113"/>
      <c r="I40" s="113"/>
    </row>
    <row r="43" spans="2:9" x14ac:dyDescent="0.25">
      <c r="B43" s="30" t="s">
        <v>30</v>
      </c>
      <c r="C43" s="31" t="s">
        <v>3</v>
      </c>
      <c r="D43" s="32" t="s">
        <v>4</v>
      </c>
      <c r="G43" s="30" t="s">
        <v>31</v>
      </c>
      <c r="H43" s="33" t="s">
        <v>3</v>
      </c>
      <c r="I43" s="32" t="s">
        <v>29</v>
      </c>
    </row>
    <row r="44" spans="2:9" x14ac:dyDescent="0.25">
      <c r="B44" s="23" t="s">
        <v>68</v>
      </c>
      <c r="C44" s="24">
        <v>45617</v>
      </c>
      <c r="D44" s="25">
        <v>134.56</v>
      </c>
      <c r="G44" s="23"/>
      <c r="H44" s="27">
        <v>45617</v>
      </c>
      <c r="I44" s="37">
        <v>49.63</v>
      </c>
    </row>
    <row r="45" spans="2:9" x14ac:dyDescent="0.25">
      <c r="B45" s="23" t="s">
        <v>68</v>
      </c>
      <c r="C45" s="27">
        <v>45618</v>
      </c>
      <c r="D45" s="28">
        <v>131.36000000000001</v>
      </c>
      <c r="G45" s="23"/>
      <c r="H45" s="27">
        <v>45618</v>
      </c>
      <c r="I45" s="37">
        <v>48.43</v>
      </c>
    </row>
    <row r="46" spans="2:9" x14ac:dyDescent="0.25">
      <c r="B46" s="23" t="s">
        <v>68</v>
      </c>
      <c r="C46" s="27">
        <v>45621</v>
      </c>
      <c r="D46" s="28">
        <v>132.30000000000001</v>
      </c>
      <c r="G46" s="23"/>
      <c r="H46" s="27">
        <v>45621</v>
      </c>
      <c r="I46" s="37">
        <v>49.186999999999998</v>
      </c>
    </row>
    <row r="47" spans="2:9" x14ac:dyDescent="0.25">
      <c r="B47" s="23" t="s">
        <v>68</v>
      </c>
      <c r="C47" s="27">
        <v>45622</v>
      </c>
      <c r="D47" s="28">
        <v>131.58000000000001</v>
      </c>
      <c r="G47" s="23"/>
      <c r="H47" s="27">
        <v>45622</v>
      </c>
      <c r="I47" s="37">
        <v>48.704000000000001</v>
      </c>
    </row>
    <row r="48" spans="2:9" x14ac:dyDescent="0.25">
      <c r="B48" s="23" t="s">
        <v>68</v>
      </c>
      <c r="C48" s="27">
        <v>45623</v>
      </c>
      <c r="D48" s="28">
        <v>128.99</v>
      </c>
      <c r="G48" s="23"/>
      <c r="H48" s="27">
        <v>45623</v>
      </c>
      <c r="I48" s="37">
        <v>48.207999999999998</v>
      </c>
    </row>
    <row r="49" spans="2:9" x14ac:dyDescent="0.25">
      <c r="B49" s="23" t="s">
        <v>68</v>
      </c>
      <c r="C49" s="27">
        <v>45624</v>
      </c>
      <c r="D49" s="28">
        <v>125.64</v>
      </c>
      <c r="G49" s="23"/>
      <c r="H49" s="27">
        <v>45624</v>
      </c>
      <c r="I49" s="37">
        <v>47.612000000000002</v>
      </c>
    </row>
    <row r="50" spans="2:9" x14ac:dyDescent="0.25">
      <c r="B50" s="23" t="s">
        <v>68</v>
      </c>
      <c r="C50" s="27">
        <v>45625</v>
      </c>
      <c r="D50" s="28">
        <v>126.7</v>
      </c>
      <c r="G50" s="23"/>
      <c r="H50" s="27">
        <v>45625</v>
      </c>
      <c r="I50" s="37">
        <v>48.713999999999999</v>
      </c>
    </row>
    <row r="51" spans="2:9" x14ac:dyDescent="0.25">
      <c r="B51" s="23" t="s">
        <v>68</v>
      </c>
      <c r="C51" s="27">
        <v>45628</v>
      </c>
      <c r="D51" s="28">
        <v>130.05000000000001</v>
      </c>
      <c r="G51" s="23"/>
      <c r="H51" s="27">
        <v>45628</v>
      </c>
      <c r="I51" s="37">
        <v>49.896999999999998</v>
      </c>
    </row>
    <row r="52" spans="2:9" x14ac:dyDescent="0.25">
      <c r="B52" s="23" t="s">
        <v>68</v>
      </c>
      <c r="C52" s="27">
        <v>45629</v>
      </c>
      <c r="D52" s="28">
        <v>129.02000000000001</v>
      </c>
      <c r="G52" s="23"/>
      <c r="H52" s="27">
        <v>45629</v>
      </c>
      <c r="I52" s="37">
        <v>49.875999999999998</v>
      </c>
    </row>
    <row r="53" spans="2:9" x14ac:dyDescent="0.25">
      <c r="B53" s="23" t="s">
        <v>68</v>
      </c>
      <c r="C53" s="27">
        <v>45630</v>
      </c>
      <c r="D53" s="28">
        <v>127.5</v>
      </c>
      <c r="G53" s="23"/>
      <c r="H53" s="27">
        <v>45630</v>
      </c>
      <c r="I53" s="37">
        <v>48.220999999999997</v>
      </c>
    </row>
    <row r="54" spans="2:9" x14ac:dyDescent="0.25">
      <c r="B54" s="23" t="s">
        <v>68</v>
      </c>
      <c r="C54" s="27">
        <v>45631</v>
      </c>
      <c r="D54" s="28">
        <v>125.44</v>
      </c>
      <c r="G54" s="23"/>
      <c r="H54" s="27">
        <v>45631</v>
      </c>
      <c r="I54" s="37">
        <v>47.768000000000001</v>
      </c>
    </row>
    <row r="55" spans="2:9" x14ac:dyDescent="0.25">
      <c r="B55" s="23" t="s">
        <v>68</v>
      </c>
      <c r="C55" s="27">
        <v>45632</v>
      </c>
      <c r="D55" s="28">
        <v>125.53</v>
      </c>
      <c r="G55" s="23"/>
      <c r="H55" s="27">
        <v>45632</v>
      </c>
      <c r="I55" s="37">
        <v>47.731999999999999</v>
      </c>
    </row>
    <row r="56" spans="2:9" x14ac:dyDescent="0.25">
      <c r="B56" s="23" t="s">
        <v>68</v>
      </c>
      <c r="C56" s="27">
        <v>45635</v>
      </c>
      <c r="D56" s="28">
        <v>120.45</v>
      </c>
      <c r="G56" s="23"/>
      <c r="H56" s="27">
        <v>45635</v>
      </c>
      <c r="I56" s="37">
        <v>46.234000000000002</v>
      </c>
    </row>
    <row r="57" spans="2:9" x14ac:dyDescent="0.25">
      <c r="B57" s="23" t="s">
        <v>68</v>
      </c>
      <c r="C57" s="27">
        <v>45636</v>
      </c>
      <c r="D57" s="28">
        <v>124.58</v>
      </c>
      <c r="G57" s="23"/>
      <c r="H57" s="27">
        <v>45636</v>
      </c>
      <c r="I57" s="37">
        <v>46.926000000000002</v>
      </c>
    </row>
    <row r="58" spans="2:9" x14ac:dyDescent="0.25">
      <c r="B58" s="23" t="s">
        <v>68</v>
      </c>
      <c r="C58" s="27">
        <v>45637</v>
      </c>
      <c r="D58" s="28">
        <v>123.81</v>
      </c>
      <c r="G58" s="23"/>
      <c r="H58" s="27">
        <v>45637</v>
      </c>
      <c r="I58" s="37">
        <v>46.073</v>
      </c>
    </row>
    <row r="59" spans="2:9" x14ac:dyDescent="0.25">
      <c r="B59" s="23" t="s">
        <v>68</v>
      </c>
      <c r="C59" s="27">
        <v>45638</v>
      </c>
      <c r="D59" s="28">
        <v>117.37</v>
      </c>
      <c r="G59" s="23"/>
      <c r="H59" s="27">
        <v>45638</v>
      </c>
      <c r="I59" s="37">
        <v>44.350999999999999</v>
      </c>
    </row>
    <row r="60" spans="2:9" x14ac:dyDescent="0.25">
      <c r="B60" s="23" t="s">
        <v>68</v>
      </c>
      <c r="C60" s="27">
        <v>45639</v>
      </c>
      <c r="D60" s="28">
        <v>115.82</v>
      </c>
      <c r="G60" s="23"/>
      <c r="H60" s="27">
        <v>45639</v>
      </c>
      <c r="I60" s="37">
        <v>42.817999999999998</v>
      </c>
    </row>
    <row r="61" spans="2:9" x14ac:dyDescent="0.25">
      <c r="B61" s="23" t="s">
        <v>68</v>
      </c>
      <c r="C61" s="27">
        <v>45642</v>
      </c>
      <c r="D61" s="28">
        <v>111.81</v>
      </c>
      <c r="G61" s="23" t="s">
        <v>32</v>
      </c>
      <c r="H61" s="27">
        <v>45642</v>
      </c>
      <c r="I61" s="37">
        <v>41.881</v>
      </c>
    </row>
    <row r="62" spans="2:9" x14ac:dyDescent="0.25">
      <c r="B62" s="23" t="s">
        <v>68</v>
      </c>
      <c r="C62" s="27">
        <v>45643</v>
      </c>
      <c r="D62" s="28">
        <v>115.21</v>
      </c>
      <c r="G62" s="23" t="s">
        <v>32</v>
      </c>
      <c r="H62" s="27">
        <v>45643</v>
      </c>
      <c r="I62" s="37">
        <v>43.462000000000003</v>
      </c>
    </row>
    <row r="63" spans="2:9" x14ac:dyDescent="0.25">
      <c r="B63" s="23" t="s">
        <v>68</v>
      </c>
      <c r="C63" s="27">
        <v>45644</v>
      </c>
      <c r="D63" s="28">
        <v>112.67</v>
      </c>
      <c r="G63" s="23" t="s">
        <v>32</v>
      </c>
      <c r="H63" s="27">
        <v>45644</v>
      </c>
      <c r="I63" s="37">
        <v>42.39</v>
      </c>
    </row>
    <row r="64" spans="2:9" x14ac:dyDescent="0.25">
      <c r="B64" s="23" t="s">
        <v>68</v>
      </c>
      <c r="C64" s="27">
        <v>45645</v>
      </c>
      <c r="D64" s="28">
        <v>119.87</v>
      </c>
      <c r="G64" s="23" t="s">
        <v>32</v>
      </c>
      <c r="H64" s="27">
        <v>45645</v>
      </c>
      <c r="I64" s="37">
        <v>44.024000000000001</v>
      </c>
    </row>
    <row r="65" spans="2:11" x14ac:dyDescent="0.25">
      <c r="B65" s="23" t="s">
        <v>68</v>
      </c>
      <c r="C65" s="27">
        <v>45646</v>
      </c>
      <c r="D65" s="28">
        <v>124.76</v>
      </c>
      <c r="G65" s="23"/>
      <c r="H65" s="27">
        <v>45646</v>
      </c>
      <c r="I65" s="37">
        <v>45.478000000000002</v>
      </c>
    </row>
    <row r="66" spans="2:11" x14ac:dyDescent="0.25">
      <c r="B66" s="26"/>
      <c r="C66" s="27"/>
      <c r="D66" s="28"/>
      <c r="G66" s="23"/>
      <c r="H66" s="27"/>
      <c r="I66" s="37"/>
    </row>
    <row r="67" spans="2:11" x14ac:dyDescent="0.25">
      <c r="G67" s="1" t="s">
        <v>32</v>
      </c>
      <c r="J67" s="1" t="s">
        <v>32</v>
      </c>
      <c r="K67" s="1" t="s">
        <v>32</v>
      </c>
    </row>
    <row r="68" spans="2:11" x14ac:dyDescent="0.25">
      <c r="G68" s="1" t="s">
        <v>32</v>
      </c>
      <c r="J68" s="1" t="s">
        <v>32</v>
      </c>
      <c r="K68" s="1" t="s">
        <v>32</v>
      </c>
    </row>
    <row r="69" spans="2:11" x14ac:dyDescent="0.25">
      <c r="G69" s="1" t="s">
        <v>32</v>
      </c>
      <c r="J69" s="1" t="s">
        <v>32</v>
      </c>
      <c r="K69" s="1" t="s">
        <v>32</v>
      </c>
    </row>
    <row r="70" spans="2:11" x14ac:dyDescent="0.25">
      <c r="G70" s="1" t="s">
        <v>32</v>
      </c>
      <c r="J70" s="1" t="s">
        <v>32</v>
      </c>
      <c r="K70" s="1" t="s">
        <v>32</v>
      </c>
    </row>
    <row r="71" spans="2:11" x14ac:dyDescent="0.25">
      <c r="G71" s="1" t="s">
        <v>32</v>
      </c>
      <c r="J71" s="1" t="s">
        <v>32</v>
      </c>
      <c r="K71" s="1" t="s">
        <v>32</v>
      </c>
    </row>
    <row r="72" spans="2:11" x14ac:dyDescent="0.25">
      <c r="G72" s="1" t="s">
        <v>32</v>
      </c>
      <c r="J72" s="1" t="s">
        <v>32</v>
      </c>
      <c r="K72" s="1" t="s">
        <v>32</v>
      </c>
    </row>
    <row r="73" spans="2:11" x14ac:dyDescent="0.25">
      <c r="G73" s="1" t="s">
        <v>32</v>
      </c>
      <c r="J73" s="1" t="s">
        <v>32</v>
      </c>
      <c r="K73" s="1" t="s">
        <v>32</v>
      </c>
    </row>
    <row r="74" spans="2:11" x14ac:dyDescent="0.25">
      <c r="G74" s="1" t="s">
        <v>32</v>
      </c>
      <c r="H74" s="1" t="s">
        <v>32</v>
      </c>
      <c r="I74" s="1" t="s">
        <v>32</v>
      </c>
      <c r="J74" s="1" t="s">
        <v>32</v>
      </c>
      <c r="K74" s="1" t="s">
        <v>32</v>
      </c>
    </row>
  </sheetData>
  <mergeCells count="33">
    <mergeCell ref="G37:H37"/>
    <mergeCell ref="G40:I40"/>
    <mergeCell ref="C29:D29"/>
    <mergeCell ref="H29:I29"/>
    <mergeCell ref="C30:D30"/>
    <mergeCell ref="H30:I30"/>
    <mergeCell ref="C31:D31"/>
    <mergeCell ref="H31:I31"/>
    <mergeCell ref="B26:D26"/>
    <mergeCell ref="G26:I26"/>
    <mergeCell ref="C27:D27"/>
    <mergeCell ref="H27:I27"/>
    <mergeCell ref="C28:D28"/>
    <mergeCell ref="H28:I28"/>
    <mergeCell ref="C20:D20"/>
    <mergeCell ref="H20:I20"/>
    <mergeCell ref="C21:D21"/>
    <mergeCell ref="H21:I21"/>
    <mergeCell ref="C22:D22"/>
    <mergeCell ref="H22:I22"/>
    <mergeCell ref="C19:D19"/>
    <mergeCell ref="H19:I19"/>
    <mergeCell ref="B4:B5"/>
    <mergeCell ref="G4:G5"/>
    <mergeCell ref="B7:D7"/>
    <mergeCell ref="G7:I7"/>
    <mergeCell ref="B8:D8"/>
    <mergeCell ref="G8:I8"/>
    <mergeCell ref="B14:I14"/>
    <mergeCell ref="C16:D16"/>
    <mergeCell ref="H16:I16"/>
    <mergeCell ref="B18:D18"/>
    <mergeCell ref="G18:I18"/>
  </mergeCells>
  <hyperlinks>
    <hyperlink ref="C31:D31" r:id="rId1" display="EEX" xr:uid="{00000000-0004-0000-0000-000000000000}"/>
    <hyperlink ref="B24" r:id="rId2" xr:uid="{00000000-0004-0000-0000-000001000000}"/>
    <hyperlink ref="G24" r:id="rId3" xr:uid="{00000000-0004-0000-0000-000002000000}"/>
    <hyperlink ref="H31:I31" r:id="rId4" display="CEGH" xr:uid="{00000000-0004-0000-0000-000003000000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customProperties>
    <customPr name="_pios_id" r:id="rId6"/>
  </customPropertie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79998168889431442"/>
  </sheetPr>
  <dimension ref="B1:K74"/>
  <sheetViews>
    <sheetView topLeftCell="A36" zoomScaleNormal="100" workbookViewId="0">
      <selection activeCell="C20" sqref="C20:D20"/>
    </sheetView>
  </sheetViews>
  <sheetFormatPr baseColWidth="10" defaultColWidth="11.42578125" defaultRowHeight="15" x14ac:dyDescent="0.25"/>
  <cols>
    <col min="1" max="1" width="5.7109375" style="1" customWidth="1"/>
    <col min="2" max="2" width="38.7109375" style="1" bestFit="1" customWidth="1"/>
    <col min="3" max="4" width="16.5703125" style="1" customWidth="1"/>
    <col min="5" max="6" width="5.7109375" style="1" customWidth="1"/>
    <col min="7" max="7" width="38.7109375" style="1" bestFit="1" customWidth="1"/>
    <col min="8" max="9" width="16.5703125" style="1" customWidth="1"/>
    <col min="10" max="10" width="5.7109375" style="1" customWidth="1"/>
    <col min="11" max="16384" width="11.42578125" style="1"/>
  </cols>
  <sheetData>
    <row r="1" spans="2:9" ht="15" customHeight="1" x14ac:dyDescent="0.25"/>
    <row r="2" spans="2:9" ht="15" customHeight="1" x14ac:dyDescent="0.25"/>
    <row r="3" spans="2:9" ht="15" customHeight="1" x14ac:dyDescent="0.25"/>
    <row r="4" spans="2:9" ht="15" customHeight="1" x14ac:dyDescent="0.25">
      <c r="B4" s="104" t="s">
        <v>39</v>
      </c>
      <c r="C4" s="43"/>
      <c r="D4" s="43"/>
      <c r="E4" s="43"/>
      <c r="F4" s="43"/>
      <c r="G4" s="104" t="s">
        <v>40</v>
      </c>
    </row>
    <row r="5" spans="2:9" ht="15" customHeight="1" x14ac:dyDescent="0.25">
      <c r="B5" s="104"/>
      <c r="C5" s="43"/>
      <c r="D5" s="43"/>
      <c r="E5" s="43"/>
      <c r="F5" s="43"/>
      <c r="G5" s="104"/>
    </row>
    <row r="6" spans="2:9" ht="15.75" thickBot="1" x14ac:dyDescent="0.3"/>
    <row r="7" spans="2:9" x14ac:dyDescent="0.25">
      <c r="B7" s="105" t="s">
        <v>22</v>
      </c>
      <c r="C7" s="106"/>
      <c r="D7" s="107"/>
      <c r="G7" s="105" t="s">
        <v>24</v>
      </c>
      <c r="H7" s="106"/>
      <c r="I7" s="107"/>
    </row>
    <row r="8" spans="2:9" ht="15.75" thickBot="1" x14ac:dyDescent="0.3">
      <c r="B8" s="108" t="str">
        <f ca="1">MID(CELL("dateiname",A1),FIND("]",CELL("dateiname",A1))+1,255)</f>
        <v>Dezember 2024</v>
      </c>
      <c r="C8" s="109"/>
      <c r="D8" s="110"/>
      <c r="G8" s="108" t="str">
        <f ca="1">MID(CELL("dateiname",F1),FIND("]",CELL("dateiname",F1))+1,255)</f>
        <v>Dezember 2024</v>
      </c>
      <c r="H8" s="109"/>
      <c r="I8" s="110"/>
    </row>
    <row r="9" spans="2:9" x14ac:dyDescent="0.25">
      <c r="B9" s="18" t="s">
        <v>13</v>
      </c>
      <c r="C9" s="19" t="s">
        <v>11</v>
      </c>
      <c r="D9" s="19" t="s">
        <v>12</v>
      </c>
      <c r="G9" s="14" t="s">
        <v>13</v>
      </c>
      <c r="H9" s="8" t="s">
        <v>11</v>
      </c>
      <c r="I9" s="8" t="s">
        <v>12</v>
      </c>
    </row>
    <row r="10" spans="2:9" x14ac:dyDescent="0.25">
      <c r="B10" s="41" t="s">
        <v>48</v>
      </c>
      <c r="C10" s="36">
        <f>ROUND(((($C$33-$C$34)*1.1)+30)/10,2)</f>
        <v>14.16</v>
      </c>
      <c r="D10" s="12">
        <f>C10*1.2</f>
        <v>16.992000000000001</v>
      </c>
      <c r="E10" s="13"/>
      <c r="F10" s="13"/>
      <c r="G10" s="41" t="s">
        <v>51</v>
      </c>
      <c r="H10" s="36">
        <f>ROUND((($H$33-$H$34)+20)/10,2)</f>
        <v>6.34</v>
      </c>
      <c r="I10" s="12">
        <f>H10*1.2</f>
        <v>7.6079999999999997</v>
      </c>
    </row>
    <row r="11" spans="2:9" x14ac:dyDescent="0.25">
      <c r="B11" s="41" t="s">
        <v>49</v>
      </c>
      <c r="C11" s="36">
        <f>ROUND(((($C$33-$C$34)*1.1)+32.5)/10,2)</f>
        <v>14.41</v>
      </c>
      <c r="D11" s="12">
        <f>C11*1.2</f>
        <v>17.291999999999998</v>
      </c>
      <c r="E11" s="13"/>
      <c r="F11" s="13"/>
      <c r="G11" s="41" t="s">
        <v>52</v>
      </c>
      <c r="H11" s="36">
        <f>ROUND((($H$33-$H$34)+22.5)/10,2)</f>
        <v>6.59</v>
      </c>
      <c r="I11" s="12">
        <f>H11*1.2</f>
        <v>7.9079999999999995</v>
      </c>
    </row>
    <row r="12" spans="2:9" x14ac:dyDescent="0.25">
      <c r="B12" s="41" t="s">
        <v>46</v>
      </c>
      <c r="C12" s="36">
        <f>ROUND(((($C$33-$C$34)*1.1)+25)/10,2)</f>
        <v>13.66</v>
      </c>
      <c r="D12" s="12">
        <f>C12*1.2</f>
        <v>16.391999999999999</v>
      </c>
      <c r="E12" s="13"/>
      <c r="F12" s="13"/>
      <c r="G12" s="41" t="s">
        <v>47</v>
      </c>
      <c r="H12" s="36">
        <f>ROUND((($H$33-$H$34)+15)/10,2)</f>
        <v>5.84</v>
      </c>
      <c r="I12" s="12">
        <f>H12*1.2</f>
        <v>7.008</v>
      </c>
    </row>
    <row r="13" spans="2:9" x14ac:dyDescent="0.25">
      <c r="B13" s="41" t="s">
        <v>53</v>
      </c>
      <c r="C13" s="36">
        <f>ROUND(((($C$33-$C$34)*1.1)+27.5)/10,2)</f>
        <v>13.91</v>
      </c>
      <c r="D13" s="12">
        <f t="shared" ref="D13" si="0">C13*1.2</f>
        <v>16.692</v>
      </c>
      <c r="E13" s="13"/>
      <c r="F13" s="13"/>
      <c r="G13" s="41" t="s">
        <v>50</v>
      </c>
      <c r="H13" s="36">
        <f>ROUND((($H$33-$H$34)+17.5)/10,2)</f>
        <v>6.09</v>
      </c>
      <c r="I13" s="12">
        <f t="shared" ref="I13" si="1">H13*1.2</f>
        <v>7.3079999999999998</v>
      </c>
    </row>
    <row r="14" spans="2:9" x14ac:dyDescent="0.25">
      <c r="B14" s="78"/>
      <c r="C14" s="78"/>
      <c r="D14" s="78"/>
      <c r="E14" s="78"/>
      <c r="F14" s="78"/>
      <c r="G14" s="78"/>
      <c r="H14" s="78"/>
      <c r="I14" s="78"/>
    </row>
    <row r="15" spans="2:9" x14ac:dyDescent="0.25">
      <c r="B15" s="41" t="s">
        <v>33</v>
      </c>
      <c r="C15" s="36">
        <v>5</v>
      </c>
      <c r="D15" s="12">
        <f t="shared" ref="D15" si="2">C15*1.2</f>
        <v>6</v>
      </c>
      <c r="E15" s="38"/>
      <c r="F15" s="38"/>
      <c r="G15" s="41" t="s">
        <v>33</v>
      </c>
      <c r="H15" s="36">
        <f>C15</f>
        <v>5</v>
      </c>
      <c r="I15" s="12">
        <f t="shared" ref="I15" si="3">H15*1.2</f>
        <v>6</v>
      </c>
    </row>
    <row r="16" spans="2:9" x14ac:dyDescent="0.25">
      <c r="B16" s="42" t="s">
        <v>36</v>
      </c>
      <c r="C16" s="79" t="s">
        <v>67</v>
      </c>
      <c r="D16" s="80"/>
      <c r="E16" s="38"/>
      <c r="F16" s="38"/>
      <c r="G16" s="42" t="str">
        <f>B16</f>
        <v>Gratis Energie</v>
      </c>
      <c r="H16" s="79" t="s">
        <v>67</v>
      </c>
      <c r="I16" s="80"/>
    </row>
    <row r="17" spans="2:10" ht="15.75" thickBot="1" x14ac:dyDescent="0.3"/>
    <row r="18" spans="2:10" ht="15.75" thickBot="1" x14ac:dyDescent="0.3">
      <c r="B18" s="86" t="s">
        <v>23</v>
      </c>
      <c r="C18" s="87"/>
      <c r="D18" s="88"/>
      <c r="G18" s="86" t="s">
        <v>25</v>
      </c>
      <c r="H18" s="87"/>
      <c r="I18" s="88"/>
    </row>
    <row r="19" spans="2:10" x14ac:dyDescent="0.25">
      <c r="B19" s="41" t="s">
        <v>48</v>
      </c>
      <c r="C19" s="68" t="s">
        <v>35</v>
      </c>
      <c r="D19" s="68"/>
      <c r="G19" s="41" t="s">
        <v>51</v>
      </c>
      <c r="H19" s="69" t="s">
        <v>43</v>
      </c>
      <c r="I19" s="70"/>
    </row>
    <row r="20" spans="2:10" x14ac:dyDescent="0.25">
      <c r="B20" s="41" t="s">
        <v>49</v>
      </c>
      <c r="C20" s="69" t="s">
        <v>38</v>
      </c>
      <c r="D20" s="70"/>
      <c r="G20" s="41" t="s">
        <v>52</v>
      </c>
      <c r="H20" s="69" t="s">
        <v>44</v>
      </c>
      <c r="I20" s="70"/>
    </row>
    <row r="21" spans="2:10" x14ac:dyDescent="0.25">
      <c r="B21" s="41" t="s">
        <v>46</v>
      </c>
      <c r="C21" s="84" t="s">
        <v>34</v>
      </c>
      <c r="D21" s="85"/>
      <c r="G21" s="41" t="s">
        <v>47</v>
      </c>
      <c r="H21" s="84" t="s">
        <v>41</v>
      </c>
      <c r="I21" s="85"/>
      <c r="J21"/>
    </row>
    <row r="22" spans="2:10" x14ac:dyDescent="0.25">
      <c r="B22" s="41" t="s">
        <v>53</v>
      </c>
      <c r="C22" s="68" t="s">
        <v>37</v>
      </c>
      <c r="D22" s="68"/>
      <c r="G22" s="41" t="s">
        <v>50</v>
      </c>
      <c r="H22" s="69" t="s">
        <v>42</v>
      </c>
      <c r="I22" s="70"/>
    </row>
    <row r="23" spans="2:10" x14ac:dyDescent="0.25">
      <c r="B23" s="39"/>
      <c r="C23" s="40"/>
      <c r="D23" s="40"/>
      <c r="G23" s="39"/>
      <c r="H23" s="40"/>
      <c r="I23" s="40"/>
    </row>
    <row r="24" spans="2:10" x14ac:dyDescent="0.25">
      <c r="B24" s="34" t="s">
        <v>28</v>
      </c>
      <c r="C24" s="38"/>
      <c r="D24" s="29" t="s">
        <v>18</v>
      </c>
      <c r="G24" s="34" t="s">
        <v>28</v>
      </c>
      <c r="H24" s="38"/>
      <c r="I24" s="29" t="s">
        <v>18</v>
      </c>
    </row>
    <row r="25" spans="2:10" ht="15.75" thickBot="1" x14ac:dyDescent="0.3"/>
    <row r="26" spans="2:10" ht="15.75" thickBot="1" x14ac:dyDescent="0.3">
      <c r="B26" s="86" t="s">
        <v>26</v>
      </c>
      <c r="C26" s="87"/>
      <c r="D26" s="88"/>
      <c r="G26" s="86" t="s">
        <v>27</v>
      </c>
      <c r="H26" s="87"/>
      <c r="I26" s="88"/>
    </row>
    <row r="27" spans="2:10" x14ac:dyDescent="0.25">
      <c r="B27" s="15" t="s">
        <v>9</v>
      </c>
      <c r="C27" s="89" t="s">
        <v>16</v>
      </c>
      <c r="D27" s="89"/>
      <c r="G27" s="15" t="s">
        <v>9</v>
      </c>
      <c r="H27" s="90" t="s">
        <v>21</v>
      </c>
      <c r="I27" s="91"/>
    </row>
    <row r="28" spans="2:10" x14ac:dyDescent="0.25">
      <c r="B28" s="16" t="s">
        <v>6</v>
      </c>
      <c r="C28" s="92" t="s">
        <v>17</v>
      </c>
      <c r="D28" s="92"/>
      <c r="G28" s="16" t="s">
        <v>6</v>
      </c>
      <c r="H28" s="93" t="s">
        <v>17</v>
      </c>
      <c r="I28" s="94"/>
    </row>
    <row r="29" spans="2:10" x14ac:dyDescent="0.25">
      <c r="B29" s="16" t="s">
        <v>0</v>
      </c>
      <c r="C29" s="92" t="str">
        <f ca="1">B8</f>
        <v>Dezember 2024</v>
      </c>
      <c r="D29" s="92"/>
      <c r="G29" s="16" t="s">
        <v>0</v>
      </c>
      <c r="H29" s="93" t="str">
        <f ca="1">G8</f>
        <v>Dezember 2024</v>
      </c>
      <c r="I29" s="94"/>
    </row>
    <row r="30" spans="2:10" x14ac:dyDescent="0.25">
      <c r="B30" s="17" t="s">
        <v>1</v>
      </c>
      <c r="C30" s="98" t="s">
        <v>20</v>
      </c>
      <c r="D30" s="98"/>
      <c r="G30" s="17" t="s">
        <v>1</v>
      </c>
      <c r="H30" s="99" t="s">
        <v>15</v>
      </c>
      <c r="I30" s="100"/>
    </row>
    <row r="31" spans="2:10" x14ac:dyDescent="0.25">
      <c r="B31" s="17" t="s">
        <v>14</v>
      </c>
      <c r="C31" s="101" t="s">
        <v>7</v>
      </c>
      <c r="D31" s="101"/>
      <c r="G31" s="17" t="s">
        <v>14</v>
      </c>
      <c r="H31" s="102" t="s">
        <v>10</v>
      </c>
      <c r="I31" s="103"/>
    </row>
    <row r="32" spans="2:10" ht="15.75" thickBot="1" x14ac:dyDescent="0.3">
      <c r="B32" s="2"/>
      <c r="C32" s="3"/>
      <c r="D32" s="3"/>
      <c r="G32" s="2"/>
      <c r="H32" s="3"/>
      <c r="I32" s="3"/>
    </row>
    <row r="33" spans="2:9" ht="15.75" thickBot="1" x14ac:dyDescent="0.3">
      <c r="B33" s="9" t="s">
        <v>8</v>
      </c>
      <c r="C33" s="11">
        <f>AVERAGE(D44:D66)</f>
        <v>101.47739130434783</v>
      </c>
      <c r="D33" s="10" t="s">
        <v>5</v>
      </c>
      <c r="G33" s="9" t="s">
        <v>8</v>
      </c>
      <c r="H33" s="11">
        <f>I37</f>
        <v>43.445130434782612</v>
      </c>
      <c r="I33" s="10" t="s">
        <v>5</v>
      </c>
    </row>
    <row r="34" spans="2:9" ht="15.75" thickBot="1" x14ac:dyDescent="0.3">
      <c r="B34" s="20" t="s">
        <v>19</v>
      </c>
      <c r="C34" s="21"/>
      <c r="D34" s="22" t="s">
        <v>5</v>
      </c>
      <c r="G34" s="20" t="s">
        <v>19</v>
      </c>
      <c r="H34" s="21"/>
      <c r="I34" s="22" t="s">
        <v>5</v>
      </c>
    </row>
    <row r="35" spans="2:9" x14ac:dyDescent="0.25">
      <c r="B35" s="2"/>
      <c r="C35" s="4"/>
      <c r="D35" s="2"/>
    </row>
    <row r="36" spans="2:9" x14ac:dyDescent="0.25">
      <c r="G36" s="5" t="s">
        <v>2</v>
      </c>
      <c r="H36" s="6" t="s">
        <v>3</v>
      </c>
      <c r="I36" s="7" t="s">
        <v>4</v>
      </c>
    </row>
    <row r="37" spans="2:9" x14ac:dyDescent="0.25">
      <c r="G37" s="111" t="str">
        <f ca="1">"1st Front Month - "&amp;G8</f>
        <v>1st Front Month - Dezember 2024</v>
      </c>
      <c r="H37" s="112"/>
      <c r="I37" s="35">
        <f>AVERAGE(I44:I72)</f>
        <v>43.445130434782612</v>
      </c>
    </row>
    <row r="40" spans="2:9" x14ac:dyDescent="0.25">
      <c r="G40" s="113" t="str">
        <f ca="1">"**Einmalrabatt gültig ausschliesslich für den Monat "&amp;MID(CELL("dateiname",A4),FIND("]",CELL("dateiname",A4))+1,255)</f>
        <v>**Einmalrabatt gültig ausschliesslich für den Monat Dezember 2024</v>
      </c>
      <c r="H40" s="113"/>
      <c r="I40" s="113"/>
    </row>
    <row r="43" spans="2:9" x14ac:dyDescent="0.25">
      <c r="B43" s="30" t="s">
        <v>30</v>
      </c>
      <c r="C43" s="31" t="s">
        <v>3</v>
      </c>
      <c r="D43" s="32" t="s">
        <v>4</v>
      </c>
      <c r="G43" s="30" t="s">
        <v>31</v>
      </c>
      <c r="H43" s="33" t="s">
        <v>3</v>
      </c>
      <c r="I43" s="32" t="s">
        <v>29</v>
      </c>
    </row>
    <row r="44" spans="2:9" x14ac:dyDescent="0.25">
      <c r="B44" s="23" t="s">
        <v>58</v>
      </c>
      <c r="C44" s="24">
        <v>45586</v>
      </c>
      <c r="D44" s="25">
        <v>89.11</v>
      </c>
      <c r="G44" s="23"/>
      <c r="H44" s="27">
        <v>45586</v>
      </c>
      <c r="I44" s="37">
        <v>40.951000000000001</v>
      </c>
    </row>
    <row r="45" spans="2:9" x14ac:dyDescent="0.25">
      <c r="B45" s="26" t="s">
        <v>58</v>
      </c>
      <c r="C45" s="27">
        <v>45587</v>
      </c>
      <c r="D45" s="28">
        <v>90.06</v>
      </c>
      <c r="G45" s="23"/>
      <c r="H45" s="27">
        <v>45587</v>
      </c>
      <c r="I45" s="37">
        <v>41.655000000000001</v>
      </c>
    </row>
    <row r="46" spans="2:9" x14ac:dyDescent="0.25">
      <c r="B46" s="26" t="s">
        <v>58</v>
      </c>
      <c r="C46" s="27">
        <v>45588</v>
      </c>
      <c r="D46" s="28">
        <v>93.48</v>
      </c>
      <c r="G46" s="23"/>
      <c r="H46" s="27">
        <v>45588</v>
      </c>
      <c r="I46" s="37">
        <v>42.338999999999999</v>
      </c>
    </row>
    <row r="47" spans="2:9" x14ac:dyDescent="0.25">
      <c r="B47" s="26" t="s">
        <v>58</v>
      </c>
      <c r="C47" s="27">
        <v>45589</v>
      </c>
      <c r="D47" s="28">
        <v>95.67</v>
      </c>
      <c r="G47" s="23"/>
      <c r="H47" s="27">
        <v>45589</v>
      </c>
      <c r="I47" s="37">
        <v>42.981999999999999</v>
      </c>
    </row>
    <row r="48" spans="2:9" x14ac:dyDescent="0.25">
      <c r="B48" s="26" t="s">
        <v>58</v>
      </c>
      <c r="C48" s="27">
        <v>45590</v>
      </c>
      <c r="D48" s="28">
        <v>98.18</v>
      </c>
      <c r="G48" s="23"/>
      <c r="H48" s="27">
        <v>45590</v>
      </c>
      <c r="I48" s="37">
        <v>44.201999999999998</v>
      </c>
    </row>
    <row r="49" spans="2:9" x14ac:dyDescent="0.25">
      <c r="B49" s="26" t="s">
        <v>58</v>
      </c>
      <c r="C49" s="27">
        <v>45593</v>
      </c>
      <c r="D49" s="28">
        <v>97.61</v>
      </c>
      <c r="G49" s="23"/>
      <c r="H49" s="27">
        <v>45593</v>
      </c>
      <c r="I49" s="37">
        <v>43.345999999999997</v>
      </c>
    </row>
    <row r="50" spans="2:9" x14ac:dyDescent="0.25">
      <c r="B50" s="26" t="s">
        <v>58</v>
      </c>
      <c r="C50" s="27">
        <v>45594</v>
      </c>
      <c r="D50" s="28">
        <v>99.72</v>
      </c>
      <c r="G50" s="23"/>
      <c r="H50" s="27">
        <v>45594</v>
      </c>
      <c r="I50" s="37">
        <v>43.843000000000004</v>
      </c>
    </row>
    <row r="51" spans="2:9" x14ac:dyDescent="0.25">
      <c r="B51" s="26" t="s">
        <v>58</v>
      </c>
      <c r="C51" s="27">
        <v>45595</v>
      </c>
      <c r="D51" s="28">
        <v>96.5</v>
      </c>
      <c r="G51" s="23"/>
      <c r="H51" s="27">
        <v>45595</v>
      </c>
      <c r="I51" s="37">
        <v>42.034999999999997</v>
      </c>
    </row>
    <row r="52" spans="2:9" x14ac:dyDescent="0.25">
      <c r="B52" s="26" t="s">
        <v>58</v>
      </c>
      <c r="C52" s="27">
        <v>45596</v>
      </c>
      <c r="D52" s="28">
        <v>93.83</v>
      </c>
      <c r="G52" s="23"/>
      <c r="H52" s="27">
        <v>45596</v>
      </c>
      <c r="I52" s="37">
        <v>41.12</v>
      </c>
    </row>
    <row r="53" spans="2:9" x14ac:dyDescent="0.25">
      <c r="B53" s="26" t="s">
        <v>58</v>
      </c>
      <c r="C53" s="27">
        <v>45597</v>
      </c>
      <c r="D53" s="28">
        <v>92.29</v>
      </c>
      <c r="G53" s="23"/>
      <c r="H53" s="27">
        <v>45597</v>
      </c>
      <c r="I53" s="37">
        <v>39.76</v>
      </c>
    </row>
    <row r="54" spans="2:9" x14ac:dyDescent="0.25">
      <c r="B54" s="26" t="s">
        <v>58</v>
      </c>
      <c r="C54" s="27">
        <v>45600</v>
      </c>
      <c r="D54" s="28">
        <v>96.97</v>
      </c>
      <c r="G54" s="23"/>
      <c r="H54" s="27">
        <v>45600</v>
      </c>
      <c r="I54" s="37">
        <v>40.651000000000003</v>
      </c>
    </row>
    <row r="55" spans="2:9" x14ac:dyDescent="0.25">
      <c r="B55" s="26" t="s">
        <v>58</v>
      </c>
      <c r="C55" s="27">
        <v>45601</v>
      </c>
      <c r="D55" s="28">
        <v>94.8</v>
      </c>
      <c r="G55" s="23"/>
      <c r="H55" s="27">
        <v>45601</v>
      </c>
      <c r="I55" s="37">
        <v>40.924999999999997</v>
      </c>
    </row>
    <row r="56" spans="2:9" x14ac:dyDescent="0.25">
      <c r="B56" s="26" t="s">
        <v>58</v>
      </c>
      <c r="C56" s="27">
        <v>45602</v>
      </c>
      <c r="D56" s="28">
        <v>95.88</v>
      </c>
      <c r="G56" s="23"/>
      <c r="H56" s="27">
        <v>45602</v>
      </c>
      <c r="I56" s="37">
        <v>40.786000000000001</v>
      </c>
    </row>
    <row r="57" spans="2:9" x14ac:dyDescent="0.25">
      <c r="B57" s="26" t="s">
        <v>58</v>
      </c>
      <c r="C57" s="27">
        <v>45603</v>
      </c>
      <c r="D57" s="28">
        <v>100.03</v>
      </c>
      <c r="G57" s="23"/>
      <c r="H57" s="27">
        <v>45603</v>
      </c>
      <c r="I57" s="37">
        <v>41.640999999999998</v>
      </c>
    </row>
    <row r="58" spans="2:9" x14ac:dyDescent="0.25">
      <c r="B58" s="26" t="s">
        <v>58</v>
      </c>
      <c r="C58" s="27">
        <v>45604</v>
      </c>
      <c r="D58" s="28">
        <v>103.43</v>
      </c>
      <c r="G58" s="23"/>
      <c r="H58" s="27">
        <v>45604</v>
      </c>
      <c r="I58" s="37">
        <v>42.915999999999997</v>
      </c>
    </row>
    <row r="59" spans="2:9" x14ac:dyDescent="0.25">
      <c r="B59" s="26" t="s">
        <v>58</v>
      </c>
      <c r="C59" s="27">
        <v>45607</v>
      </c>
      <c r="D59" s="28">
        <v>103.61</v>
      </c>
      <c r="G59" s="23"/>
      <c r="H59" s="27">
        <v>45607</v>
      </c>
      <c r="I59" s="37">
        <v>44.106999999999999</v>
      </c>
    </row>
    <row r="60" spans="2:9" x14ac:dyDescent="0.25">
      <c r="B60" s="26" t="s">
        <v>58</v>
      </c>
      <c r="C60" s="27">
        <v>45608</v>
      </c>
      <c r="D60" s="28">
        <v>105.78</v>
      </c>
      <c r="G60" s="23"/>
      <c r="H60" s="27">
        <v>45608</v>
      </c>
      <c r="I60" s="37">
        <v>44.776000000000003</v>
      </c>
    </row>
    <row r="61" spans="2:9" x14ac:dyDescent="0.25">
      <c r="B61" s="26" t="s">
        <v>58</v>
      </c>
      <c r="C61" s="27">
        <v>45609</v>
      </c>
      <c r="D61" s="28">
        <v>104.04</v>
      </c>
      <c r="G61" s="23" t="s">
        <v>32</v>
      </c>
      <c r="H61" s="27">
        <v>45609</v>
      </c>
      <c r="I61" s="37">
        <v>44.323</v>
      </c>
    </row>
    <row r="62" spans="2:9" x14ac:dyDescent="0.25">
      <c r="B62" s="26" t="s">
        <v>58</v>
      </c>
      <c r="C62" s="27">
        <v>45610</v>
      </c>
      <c r="D62" s="28">
        <v>112.14</v>
      </c>
      <c r="G62" s="23" t="s">
        <v>32</v>
      </c>
      <c r="H62" s="27">
        <v>45610</v>
      </c>
      <c r="I62" s="37">
        <v>47.222000000000001</v>
      </c>
    </row>
    <row r="63" spans="2:9" x14ac:dyDescent="0.25">
      <c r="B63" s="26" t="s">
        <v>58</v>
      </c>
      <c r="C63" s="27">
        <v>45611</v>
      </c>
      <c r="D63" s="28">
        <v>115.69</v>
      </c>
      <c r="G63" s="23" t="s">
        <v>32</v>
      </c>
      <c r="H63" s="27">
        <v>45611</v>
      </c>
      <c r="I63" s="37">
        <v>47.720999999999997</v>
      </c>
    </row>
    <row r="64" spans="2:9" x14ac:dyDescent="0.25">
      <c r="B64" s="26" t="s">
        <v>58</v>
      </c>
      <c r="C64" s="27">
        <v>45614</v>
      </c>
      <c r="D64" s="28">
        <v>119.95</v>
      </c>
      <c r="G64" s="23" t="s">
        <v>32</v>
      </c>
      <c r="H64" s="27">
        <v>45614</v>
      </c>
      <c r="I64" s="37">
        <v>47.887999999999998</v>
      </c>
    </row>
    <row r="65" spans="2:11" x14ac:dyDescent="0.25">
      <c r="B65" s="26" t="s">
        <v>58</v>
      </c>
      <c r="C65" s="27">
        <v>45615</v>
      </c>
      <c r="D65" s="28">
        <v>118.09</v>
      </c>
      <c r="G65" s="23"/>
      <c r="H65" s="27">
        <v>45615</v>
      </c>
      <c r="I65" s="37">
        <v>46.46</v>
      </c>
    </row>
    <row r="66" spans="2:11" x14ac:dyDescent="0.25">
      <c r="B66" s="26" t="s">
        <v>58</v>
      </c>
      <c r="C66" s="27">
        <v>45616</v>
      </c>
      <c r="D66" s="28">
        <v>117.12</v>
      </c>
      <c r="G66" s="23"/>
      <c r="H66" s="27">
        <v>45616</v>
      </c>
      <c r="I66" s="37">
        <v>47.588999999999999</v>
      </c>
    </row>
    <row r="67" spans="2:11" x14ac:dyDescent="0.25">
      <c r="G67" s="1" t="s">
        <v>32</v>
      </c>
      <c r="J67" s="1" t="s">
        <v>32</v>
      </c>
      <c r="K67" s="1" t="s">
        <v>32</v>
      </c>
    </row>
    <row r="68" spans="2:11" x14ac:dyDescent="0.25">
      <c r="G68" s="1" t="s">
        <v>32</v>
      </c>
      <c r="J68" s="1" t="s">
        <v>32</v>
      </c>
      <c r="K68" s="1" t="s">
        <v>32</v>
      </c>
    </row>
    <row r="69" spans="2:11" x14ac:dyDescent="0.25">
      <c r="G69" s="1" t="s">
        <v>32</v>
      </c>
      <c r="J69" s="1" t="s">
        <v>32</v>
      </c>
      <c r="K69" s="1" t="s">
        <v>32</v>
      </c>
    </row>
    <row r="70" spans="2:11" x14ac:dyDescent="0.25">
      <c r="G70" s="1" t="s">
        <v>32</v>
      </c>
      <c r="J70" s="1" t="s">
        <v>32</v>
      </c>
      <c r="K70" s="1" t="s">
        <v>32</v>
      </c>
    </row>
    <row r="71" spans="2:11" x14ac:dyDescent="0.25">
      <c r="G71" s="1" t="s">
        <v>32</v>
      </c>
      <c r="J71" s="1" t="s">
        <v>32</v>
      </c>
      <c r="K71" s="1" t="s">
        <v>32</v>
      </c>
    </row>
    <row r="72" spans="2:11" x14ac:dyDescent="0.25">
      <c r="G72" s="1" t="s">
        <v>32</v>
      </c>
      <c r="J72" s="1" t="s">
        <v>32</v>
      </c>
      <c r="K72" s="1" t="s">
        <v>32</v>
      </c>
    </row>
    <row r="73" spans="2:11" x14ac:dyDescent="0.25">
      <c r="G73" s="1" t="s">
        <v>32</v>
      </c>
      <c r="J73" s="1" t="s">
        <v>32</v>
      </c>
      <c r="K73" s="1" t="s">
        <v>32</v>
      </c>
    </row>
    <row r="74" spans="2:11" x14ac:dyDescent="0.25">
      <c r="G74" s="1" t="s">
        <v>32</v>
      </c>
      <c r="H74" s="1" t="s">
        <v>32</v>
      </c>
      <c r="I74" s="1" t="s">
        <v>32</v>
      </c>
      <c r="J74" s="1" t="s">
        <v>32</v>
      </c>
      <c r="K74" s="1" t="s">
        <v>32</v>
      </c>
    </row>
  </sheetData>
  <mergeCells count="33">
    <mergeCell ref="C19:D19"/>
    <mergeCell ref="H19:I19"/>
    <mergeCell ref="B4:B5"/>
    <mergeCell ref="G4:G5"/>
    <mergeCell ref="B7:D7"/>
    <mergeCell ref="G7:I7"/>
    <mergeCell ref="B8:D8"/>
    <mergeCell ref="G8:I8"/>
    <mergeCell ref="B14:I14"/>
    <mergeCell ref="C16:D16"/>
    <mergeCell ref="H16:I16"/>
    <mergeCell ref="B18:D18"/>
    <mergeCell ref="G18:I18"/>
    <mergeCell ref="C20:D20"/>
    <mergeCell ref="H20:I20"/>
    <mergeCell ref="C21:D21"/>
    <mergeCell ref="H21:I21"/>
    <mergeCell ref="C22:D22"/>
    <mergeCell ref="H22:I22"/>
    <mergeCell ref="B26:D26"/>
    <mergeCell ref="G26:I26"/>
    <mergeCell ref="C27:D27"/>
    <mergeCell ref="H27:I27"/>
    <mergeCell ref="C28:D28"/>
    <mergeCell ref="H28:I28"/>
    <mergeCell ref="G37:H37"/>
    <mergeCell ref="G40:I40"/>
    <mergeCell ref="C29:D29"/>
    <mergeCell ref="H29:I29"/>
    <mergeCell ref="C30:D30"/>
    <mergeCell ref="H30:I30"/>
    <mergeCell ref="C31:D31"/>
    <mergeCell ref="H31:I31"/>
  </mergeCells>
  <hyperlinks>
    <hyperlink ref="C31:D31" r:id="rId1" display="EEX" xr:uid="{00000000-0004-0000-0100-000000000000}"/>
    <hyperlink ref="B24" r:id="rId2" xr:uid="{00000000-0004-0000-0100-000001000000}"/>
    <hyperlink ref="G24" r:id="rId3" xr:uid="{00000000-0004-0000-0100-000002000000}"/>
    <hyperlink ref="H31:I31" r:id="rId4" display="CEGH" xr:uid="{00000000-0004-0000-0100-000003000000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customProperties>
    <customPr name="_pios_id" r:id="rId6"/>
  </customPropertie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79998168889431442"/>
  </sheetPr>
  <dimension ref="B1:K74"/>
  <sheetViews>
    <sheetView zoomScaleNormal="100" workbookViewId="0">
      <selection activeCell="H16" sqref="H16:I16"/>
    </sheetView>
  </sheetViews>
  <sheetFormatPr baseColWidth="10" defaultColWidth="11.42578125" defaultRowHeight="15" x14ac:dyDescent="0.25"/>
  <cols>
    <col min="1" max="1" width="5.7109375" style="1" customWidth="1"/>
    <col min="2" max="2" width="38.7109375" style="1" bestFit="1" customWidth="1"/>
    <col min="3" max="4" width="16.5703125" style="1" customWidth="1"/>
    <col min="5" max="6" width="5.7109375" style="1" customWidth="1"/>
    <col min="7" max="7" width="38.7109375" style="1" bestFit="1" customWidth="1"/>
    <col min="8" max="9" width="16.5703125" style="1" customWidth="1"/>
    <col min="10" max="10" width="5.7109375" style="1" customWidth="1"/>
    <col min="11" max="16384" width="11.42578125" style="1"/>
  </cols>
  <sheetData>
    <row r="1" spans="2:9" ht="15" customHeight="1" x14ac:dyDescent="0.25"/>
    <row r="2" spans="2:9" ht="15" customHeight="1" x14ac:dyDescent="0.25"/>
    <row r="3" spans="2:9" ht="15" customHeight="1" x14ac:dyDescent="0.25"/>
    <row r="4" spans="2:9" ht="15" customHeight="1" x14ac:dyDescent="0.25">
      <c r="B4" s="104" t="s">
        <v>39</v>
      </c>
      <c r="C4" s="43"/>
      <c r="D4" s="43"/>
      <c r="E4" s="43"/>
      <c r="F4" s="43"/>
      <c r="G4" s="104" t="s">
        <v>40</v>
      </c>
    </row>
    <row r="5" spans="2:9" ht="15" customHeight="1" x14ac:dyDescent="0.25">
      <c r="B5" s="104"/>
      <c r="C5" s="43"/>
      <c r="D5" s="43"/>
      <c r="E5" s="43"/>
      <c r="F5" s="43"/>
      <c r="G5" s="104"/>
    </row>
    <row r="6" spans="2:9" ht="15.75" thickBot="1" x14ac:dyDescent="0.3"/>
    <row r="7" spans="2:9" x14ac:dyDescent="0.25">
      <c r="B7" s="105" t="s">
        <v>22</v>
      </c>
      <c r="C7" s="106"/>
      <c r="D7" s="107"/>
      <c r="G7" s="105" t="s">
        <v>24</v>
      </c>
      <c r="H7" s="106"/>
      <c r="I7" s="107"/>
    </row>
    <row r="8" spans="2:9" ht="15.75" thickBot="1" x14ac:dyDescent="0.3">
      <c r="B8" s="108" t="str">
        <f ca="1">MID(CELL("dateiname",A1),FIND("]",CELL("dateiname",A1))+1,255)</f>
        <v>November 2024</v>
      </c>
      <c r="C8" s="109"/>
      <c r="D8" s="110"/>
      <c r="G8" s="108" t="str">
        <f ca="1">MID(CELL("dateiname",F1),FIND("]",CELL("dateiname",F1))+1,255)</f>
        <v>November 2024</v>
      </c>
      <c r="H8" s="109"/>
      <c r="I8" s="110"/>
    </row>
    <row r="9" spans="2:9" x14ac:dyDescent="0.25">
      <c r="B9" s="18" t="s">
        <v>13</v>
      </c>
      <c r="C9" s="19" t="s">
        <v>11</v>
      </c>
      <c r="D9" s="19" t="s">
        <v>12</v>
      </c>
      <c r="G9" s="14" t="s">
        <v>13</v>
      </c>
      <c r="H9" s="8" t="s">
        <v>11</v>
      </c>
      <c r="I9" s="8" t="s">
        <v>12</v>
      </c>
    </row>
    <row r="10" spans="2:9" x14ac:dyDescent="0.25">
      <c r="B10" s="41" t="s">
        <v>48</v>
      </c>
      <c r="C10" s="36">
        <f>ROUND(((($C$33-$C$34)*1.1)+30)/10,2)</f>
        <v>13.34</v>
      </c>
      <c r="D10" s="12">
        <f>C10*1.2</f>
        <v>16.007999999999999</v>
      </c>
      <c r="E10" s="13"/>
      <c r="F10" s="13"/>
      <c r="G10" s="41" t="s">
        <v>51</v>
      </c>
      <c r="H10" s="36">
        <f>ROUND((($H$33-$H$34)+20)/10,2)</f>
        <v>5.99</v>
      </c>
      <c r="I10" s="12">
        <f>H10*1.2</f>
        <v>7.1879999999999997</v>
      </c>
    </row>
    <row r="11" spans="2:9" x14ac:dyDescent="0.25">
      <c r="B11" s="41" t="s">
        <v>49</v>
      </c>
      <c r="C11" s="36">
        <f>ROUND(((($C$33-$C$34)*1.1)+32.5)/10,2)</f>
        <v>13.59</v>
      </c>
      <c r="D11" s="12">
        <f>C11*1.2</f>
        <v>16.308</v>
      </c>
      <c r="E11" s="13"/>
      <c r="F11" s="13"/>
      <c r="G11" s="41" t="s">
        <v>52</v>
      </c>
      <c r="H11" s="36">
        <f>ROUND((($H$33-$H$34)+22.5)/10,2)</f>
        <v>6.24</v>
      </c>
      <c r="I11" s="12">
        <f>H11*1.2</f>
        <v>7.4879999999999995</v>
      </c>
    </row>
    <row r="12" spans="2:9" x14ac:dyDescent="0.25">
      <c r="B12" s="41" t="s">
        <v>46</v>
      </c>
      <c r="C12" s="36">
        <f>ROUND(((($C$33-$C$34)*1.1)+25)/10,2)</f>
        <v>12.84</v>
      </c>
      <c r="D12" s="12">
        <f>C12*1.2</f>
        <v>15.407999999999999</v>
      </c>
      <c r="E12" s="13"/>
      <c r="F12" s="13"/>
      <c r="G12" s="41" t="s">
        <v>47</v>
      </c>
      <c r="H12" s="36">
        <f>ROUND((($H$33-$H$34)+15)/10,2)</f>
        <v>5.49</v>
      </c>
      <c r="I12" s="12">
        <f>H12*1.2</f>
        <v>6.5880000000000001</v>
      </c>
    </row>
    <row r="13" spans="2:9" x14ac:dyDescent="0.25">
      <c r="B13" s="41" t="s">
        <v>53</v>
      </c>
      <c r="C13" s="36">
        <f>ROUND(((($C$33-$C$34)*1.1)+27.5)/10,2)</f>
        <v>13.09</v>
      </c>
      <c r="D13" s="12">
        <f t="shared" ref="D13" si="0">C13*1.2</f>
        <v>15.707999999999998</v>
      </c>
      <c r="E13" s="13"/>
      <c r="F13" s="13"/>
      <c r="G13" s="41" t="s">
        <v>50</v>
      </c>
      <c r="H13" s="36">
        <f>ROUND((($H$33-$H$34)+17.5)/10,2)</f>
        <v>5.74</v>
      </c>
      <c r="I13" s="12">
        <f t="shared" ref="I13" si="1">H13*1.2</f>
        <v>6.8879999999999999</v>
      </c>
    </row>
    <row r="14" spans="2:9" x14ac:dyDescent="0.25">
      <c r="B14" s="78"/>
      <c r="C14" s="78"/>
      <c r="D14" s="78"/>
      <c r="E14" s="78"/>
      <c r="F14" s="78"/>
      <c r="G14" s="78"/>
      <c r="H14" s="78"/>
      <c r="I14" s="78"/>
    </row>
    <row r="15" spans="2:9" x14ac:dyDescent="0.25">
      <c r="B15" s="41" t="s">
        <v>33</v>
      </c>
      <c r="C15" s="36">
        <v>5</v>
      </c>
      <c r="D15" s="12">
        <f t="shared" ref="D15" si="2">C15*1.2</f>
        <v>6</v>
      </c>
      <c r="E15" s="38"/>
      <c r="F15" s="38"/>
      <c r="G15" s="41" t="s">
        <v>33</v>
      </c>
      <c r="H15" s="36">
        <f>C15</f>
        <v>5</v>
      </c>
      <c r="I15" s="12">
        <f t="shared" ref="I15" si="3">H15*1.2</f>
        <v>6</v>
      </c>
    </row>
    <row r="16" spans="2:9" x14ac:dyDescent="0.25">
      <c r="B16" s="42" t="s">
        <v>36</v>
      </c>
      <c r="C16" s="79" t="s">
        <v>67</v>
      </c>
      <c r="D16" s="80"/>
      <c r="E16" s="38"/>
      <c r="F16" s="38"/>
      <c r="G16" s="42" t="str">
        <f>B16</f>
        <v>Gratis Energie</v>
      </c>
      <c r="H16" s="79" t="s">
        <v>67</v>
      </c>
      <c r="I16" s="80"/>
    </row>
    <row r="17" spans="2:10" ht="15.75" thickBot="1" x14ac:dyDescent="0.3"/>
    <row r="18" spans="2:10" ht="15.75" thickBot="1" x14ac:dyDescent="0.3">
      <c r="B18" s="86" t="s">
        <v>23</v>
      </c>
      <c r="C18" s="87"/>
      <c r="D18" s="88"/>
      <c r="G18" s="86" t="s">
        <v>25</v>
      </c>
      <c r="H18" s="87"/>
      <c r="I18" s="88"/>
    </row>
    <row r="19" spans="2:10" x14ac:dyDescent="0.25">
      <c r="B19" s="41" t="s">
        <v>48</v>
      </c>
      <c r="C19" s="68" t="s">
        <v>35</v>
      </c>
      <c r="D19" s="68"/>
      <c r="G19" s="41" t="s">
        <v>51</v>
      </c>
      <c r="H19" s="69" t="s">
        <v>43</v>
      </c>
      <c r="I19" s="70"/>
    </row>
    <row r="20" spans="2:10" x14ac:dyDescent="0.25">
      <c r="B20" s="41" t="s">
        <v>49</v>
      </c>
      <c r="C20" s="69" t="s">
        <v>38</v>
      </c>
      <c r="D20" s="70"/>
      <c r="G20" s="41" t="s">
        <v>52</v>
      </c>
      <c r="H20" s="69" t="s">
        <v>44</v>
      </c>
      <c r="I20" s="70"/>
    </row>
    <row r="21" spans="2:10" x14ac:dyDescent="0.25">
      <c r="B21" s="41" t="s">
        <v>46</v>
      </c>
      <c r="C21" s="84" t="s">
        <v>34</v>
      </c>
      <c r="D21" s="85"/>
      <c r="G21" s="41" t="s">
        <v>47</v>
      </c>
      <c r="H21" s="84" t="s">
        <v>41</v>
      </c>
      <c r="I21" s="85"/>
      <c r="J21"/>
    </row>
    <row r="22" spans="2:10" x14ac:dyDescent="0.25">
      <c r="B22" s="41" t="s">
        <v>53</v>
      </c>
      <c r="C22" s="68" t="s">
        <v>37</v>
      </c>
      <c r="D22" s="68"/>
      <c r="G22" s="41" t="s">
        <v>50</v>
      </c>
      <c r="H22" s="69" t="s">
        <v>42</v>
      </c>
      <c r="I22" s="70"/>
    </row>
    <row r="23" spans="2:10" x14ac:dyDescent="0.25">
      <c r="B23" s="39"/>
      <c r="C23" s="40"/>
      <c r="D23" s="40"/>
      <c r="G23" s="39"/>
      <c r="H23" s="40"/>
      <c r="I23" s="40"/>
    </row>
    <row r="24" spans="2:10" x14ac:dyDescent="0.25">
      <c r="B24" s="34" t="s">
        <v>28</v>
      </c>
      <c r="C24" s="38"/>
      <c r="D24" s="29" t="s">
        <v>18</v>
      </c>
      <c r="G24" s="34" t="s">
        <v>28</v>
      </c>
      <c r="H24" s="38"/>
      <c r="I24" s="29" t="s">
        <v>18</v>
      </c>
    </row>
    <row r="25" spans="2:10" ht="15.75" thickBot="1" x14ac:dyDescent="0.3"/>
    <row r="26" spans="2:10" ht="15.75" thickBot="1" x14ac:dyDescent="0.3">
      <c r="B26" s="86" t="s">
        <v>26</v>
      </c>
      <c r="C26" s="87"/>
      <c r="D26" s="88"/>
      <c r="G26" s="86" t="s">
        <v>27</v>
      </c>
      <c r="H26" s="87"/>
      <c r="I26" s="88"/>
    </row>
    <row r="27" spans="2:10" x14ac:dyDescent="0.25">
      <c r="B27" s="15" t="s">
        <v>9</v>
      </c>
      <c r="C27" s="89" t="s">
        <v>16</v>
      </c>
      <c r="D27" s="89"/>
      <c r="G27" s="15" t="s">
        <v>9</v>
      </c>
      <c r="H27" s="90" t="s">
        <v>21</v>
      </c>
      <c r="I27" s="91"/>
    </row>
    <row r="28" spans="2:10" x14ac:dyDescent="0.25">
      <c r="B28" s="16" t="s">
        <v>6</v>
      </c>
      <c r="C28" s="92" t="s">
        <v>17</v>
      </c>
      <c r="D28" s="92"/>
      <c r="G28" s="16" t="s">
        <v>6</v>
      </c>
      <c r="H28" s="93" t="s">
        <v>17</v>
      </c>
      <c r="I28" s="94"/>
    </row>
    <row r="29" spans="2:10" x14ac:dyDescent="0.25">
      <c r="B29" s="16" t="s">
        <v>0</v>
      </c>
      <c r="C29" s="92" t="str">
        <f ca="1">B8</f>
        <v>November 2024</v>
      </c>
      <c r="D29" s="92"/>
      <c r="G29" s="16" t="s">
        <v>0</v>
      </c>
      <c r="H29" s="93" t="str">
        <f ca="1">G8</f>
        <v>November 2024</v>
      </c>
      <c r="I29" s="94"/>
    </row>
    <row r="30" spans="2:10" x14ac:dyDescent="0.25">
      <c r="B30" s="17" t="s">
        <v>1</v>
      </c>
      <c r="C30" s="98" t="s">
        <v>20</v>
      </c>
      <c r="D30" s="98"/>
      <c r="G30" s="17" t="s">
        <v>1</v>
      </c>
      <c r="H30" s="99" t="s">
        <v>15</v>
      </c>
      <c r="I30" s="100"/>
    </row>
    <row r="31" spans="2:10" x14ac:dyDescent="0.25">
      <c r="B31" s="17" t="s">
        <v>14</v>
      </c>
      <c r="C31" s="101" t="s">
        <v>7</v>
      </c>
      <c r="D31" s="101"/>
      <c r="G31" s="17" t="s">
        <v>14</v>
      </c>
      <c r="H31" s="102" t="s">
        <v>10</v>
      </c>
      <c r="I31" s="103"/>
    </row>
    <row r="32" spans="2:10" ht="15.75" thickBot="1" x14ac:dyDescent="0.3">
      <c r="B32" s="2"/>
      <c r="C32" s="3"/>
      <c r="D32" s="3"/>
      <c r="G32" s="2"/>
      <c r="H32" s="3"/>
      <c r="I32" s="3"/>
    </row>
    <row r="33" spans="2:9" ht="15.75" thickBot="1" x14ac:dyDescent="0.3">
      <c r="B33" s="9" t="s">
        <v>8</v>
      </c>
      <c r="C33" s="11">
        <f>AVERAGE(D44:D66)</f>
        <v>93.965000000000003</v>
      </c>
      <c r="D33" s="10" t="s">
        <v>5</v>
      </c>
      <c r="G33" s="9" t="s">
        <v>8</v>
      </c>
      <c r="H33" s="11">
        <f>I37</f>
        <v>39.863350000000011</v>
      </c>
      <c r="I33" s="10" t="s">
        <v>5</v>
      </c>
    </row>
    <row r="34" spans="2:9" ht="15.75" thickBot="1" x14ac:dyDescent="0.3">
      <c r="B34" s="20" t="s">
        <v>19</v>
      </c>
      <c r="C34" s="21"/>
      <c r="D34" s="22" t="s">
        <v>5</v>
      </c>
      <c r="G34" s="20" t="s">
        <v>19</v>
      </c>
      <c r="H34" s="21"/>
      <c r="I34" s="22" t="s">
        <v>5</v>
      </c>
    </row>
    <row r="35" spans="2:9" x14ac:dyDescent="0.25">
      <c r="B35" s="2"/>
      <c r="C35" s="4"/>
      <c r="D35" s="2"/>
    </row>
    <row r="36" spans="2:9" x14ac:dyDescent="0.25">
      <c r="G36" s="5" t="s">
        <v>2</v>
      </c>
      <c r="H36" s="6" t="s">
        <v>3</v>
      </c>
      <c r="I36" s="7" t="s">
        <v>4</v>
      </c>
    </row>
    <row r="37" spans="2:9" x14ac:dyDescent="0.25">
      <c r="G37" s="111" t="str">
        <f ca="1">"1st Front Month - "&amp;G8</f>
        <v>1st Front Month - November 2024</v>
      </c>
      <c r="H37" s="112"/>
      <c r="I37" s="35">
        <f>AVERAGE(I44:I72)</f>
        <v>39.863350000000011</v>
      </c>
    </row>
    <row r="40" spans="2:9" x14ac:dyDescent="0.25">
      <c r="G40" s="113" t="str">
        <f ca="1">"**Einmalrabatt gültig ausschliesslich für den Monat "&amp;MID(CELL("dateiname",A4),FIND("]",CELL("dateiname",A4))+1,255)</f>
        <v>**Einmalrabatt gültig ausschliesslich für den Monat November 2024</v>
      </c>
      <c r="H40" s="113"/>
      <c r="I40" s="113"/>
    </row>
    <row r="43" spans="2:9" x14ac:dyDescent="0.25">
      <c r="B43" s="30" t="s">
        <v>30</v>
      </c>
      <c r="C43" s="31" t="s">
        <v>3</v>
      </c>
      <c r="D43" s="32" t="s">
        <v>4</v>
      </c>
      <c r="G43" s="30" t="s">
        <v>31</v>
      </c>
      <c r="H43" s="33" t="s">
        <v>3</v>
      </c>
      <c r="I43" s="32" t="s">
        <v>29</v>
      </c>
    </row>
    <row r="44" spans="2:9" x14ac:dyDescent="0.25">
      <c r="B44" s="23" t="s">
        <v>57</v>
      </c>
      <c r="C44" s="24">
        <v>45558</v>
      </c>
      <c r="D44" s="25">
        <v>96.36</v>
      </c>
      <c r="G44" s="23"/>
      <c r="H44" s="27">
        <v>45558</v>
      </c>
      <c r="I44" s="37">
        <v>38.128</v>
      </c>
    </row>
    <row r="45" spans="2:9" x14ac:dyDescent="0.25">
      <c r="B45" s="26" t="s">
        <v>57</v>
      </c>
      <c r="C45" s="27">
        <v>45559</v>
      </c>
      <c r="D45" s="28">
        <v>93.15</v>
      </c>
      <c r="G45" s="23"/>
      <c r="H45" s="27">
        <v>45559</v>
      </c>
      <c r="I45" s="37">
        <v>37.901000000000003</v>
      </c>
    </row>
    <row r="46" spans="2:9" x14ac:dyDescent="0.25">
      <c r="B46" s="26" t="s">
        <v>57</v>
      </c>
      <c r="C46" s="27">
        <v>45560</v>
      </c>
      <c r="D46" s="28">
        <v>97.55</v>
      </c>
      <c r="G46" s="23"/>
      <c r="H46" s="27">
        <v>45560</v>
      </c>
      <c r="I46" s="37">
        <v>39.097000000000001</v>
      </c>
    </row>
    <row r="47" spans="2:9" x14ac:dyDescent="0.25">
      <c r="B47" s="26" t="s">
        <v>57</v>
      </c>
      <c r="C47" s="27">
        <v>45561</v>
      </c>
      <c r="D47" s="28">
        <v>97.33</v>
      </c>
      <c r="G47" s="23"/>
      <c r="H47" s="27">
        <v>45561</v>
      </c>
      <c r="I47" s="37">
        <v>39.305999999999997</v>
      </c>
    </row>
    <row r="48" spans="2:9" x14ac:dyDescent="0.25">
      <c r="B48" s="26" t="s">
        <v>57</v>
      </c>
      <c r="C48" s="27">
        <v>45562</v>
      </c>
      <c r="D48" s="28">
        <v>98.38</v>
      </c>
      <c r="G48" s="23"/>
      <c r="H48" s="27">
        <v>45562</v>
      </c>
      <c r="I48" s="37">
        <v>39.408999999999999</v>
      </c>
    </row>
    <row r="49" spans="2:9" x14ac:dyDescent="0.25">
      <c r="B49" s="26" t="s">
        <v>57</v>
      </c>
      <c r="C49" s="27">
        <v>45565</v>
      </c>
      <c r="D49" s="28">
        <v>96.61</v>
      </c>
      <c r="G49" s="23"/>
      <c r="H49" s="27">
        <v>45565</v>
      </c>
      <c r="I49" s="37">
        <v>40.045999999999999</v>
      </c>
    </row>
    <row r="50" spans="2:9" x14ac:dyDescent="0.25">
      <c r="B50" s="26" t="s">
        <v>57</v>
      </c>
      <c r="C50" s="27">
        <v>45566</v>
      </c>
      <c r="D50" s="28">
        <v>94.06</v>
      </c>
      <c r="G50" s="23"/>
      <c r="H50" s="27">
        <v>45566</v>
      </c>
      <c r="I50" s="37">
        <v>40.247999999999998</v>
      </c>
    </row>
    <row r="51" spans="2:9" x14ac:dyDescent="0.25">
      <c r="B51" s="26" t="s">
        <v>57</v>
      </c>
      <c r="C51" s="27">
        <v>45567</v>
      </c>
      <c r="D51" s="28">
        <v>92.92</v>
      </c>
      <c r="G51" s="23"/>
      <c r="H51" s="27">
        <v>45567</v>
      </c>
      <c r="I51" s="37">
        <v>39.689</v>
      </c>
    </row>
    <row r="52" spans="2:9" x14ac:dyDescent="0.25">
      <c r="B52" s="26" t="s">
        <v>57</v>
      </c>
      <c r="C52" s="27">
        <v>45568</v>
      </c>
      <c r="D52" s="28">
        <v>92.81</v>
      </c>
      <c r="G52" s="23"/>
      <c r="H52" s="27">
        <v>45568</v>
      </c>
      <c r="I52" s="37">
        <v>40.552</v>
      </c>
    </row>
    <row r="53" spans="2:9" x14ac:dyDescent="0.25">
      <c r="B53" s="26" t="s">
        <v>57</v>
      </c>
      <c r="C53" s="27">
        <v>45569</v>
      </c>
      <c r="D53" s="28">
        <v>94.77</v>
      </c>
      <c r="G53" s="23"/>
      <c r="H53" s="27">
        <v>45569</v>
      </c>
      <c r="I53" s="37">
        <v>41.710999999999999</v>
      </c>
    </row>
    <row r="54" spans="2:9" x14ac:dyDescent="0.25">
      <c r="B54" s="26" t="s">
        <v>57</v>
      </c>
      <c r="C54" s="27">
        <v>45572</v>
      </c>
      <c r="D54" s="28">
        <v>91.57</v>
      </c>
      <c r="G54" s="23"/>
      <c r="H54" s="27">
        <v>45572</v>
      </c>
      <c r="I54" s="37">
        <v>40.814</v>
      </c>
    </row>
    <row r="55" spans="2:9" x14ac:dyDescent="0.25">
      <c r="B55" s="26" t="s">
        <v>57</v>
      </c>
      <c r="C55" s="27">
        <v>45573</v>
      </c>
      <c r="D55" s="28">
        <v>90.18</v>
      </c>
      <c r="G55" s="23"/>
      <c r="H55" s="27">
        <v>45573</v>
      </c>
      <c r="I55" s="37">
        <v>39.564999999999998</v>
      </c>
    </row>
    <row r="56" spans="2:9" x14ac:dyDescent="0.25">
      <c r="B56" s="26" t="s">
        <v>57</v>
      </c>
      <c r="C56" s="27">
        <v>45574</v>
      </c>
      <c r="D56" s="28">
        <v>90.68</v>
      </c>
      <c r="G56" s="23"/>
      <c r="H56" s="27">
        <v>45574</v>
      </c>
      <c r="I56" s="37">
        <v>38.866</v>
      </c>
    </row>
    <row r="57" spans="2:9" x14ac:dyDescent="0.25">
      <c r="B57" s="26" t="s">
        <v>57</v>
      </c>
      <c r="C57" s="27">
        <v>45575</v>
      </c>
      <c r="D57" s="28">
        <v>94.56</v>
      </c>
      <c r="G57" s="23"/>
      <c r="H57" s="27">
        <v>45575</v>
      </c>
      <c r="I57" s="37">
        <v>40.541000000000004</v>
      </c>
    </row>
    <row r="58" spans="2:9" x14ac:dyDescent="0.25">
      <c r="B58" s="26" t="s">
        <v>57</v>
      </c>
      <c r="C58" s="27">
        <v>45576</v>
      </c>
      <c r="D58" s="28">
        <v>93.12</v>
      </c>
      <c r="G58" s="23"/>
      <c r="H58" s="27">
        <v>45576</v>
      </c>
      <c r="I58" s="37">
        <v>40.162000000000006</v>
      </c>
    </row>
    <row r="59" spans="2:9" x14ac:dyDescent="0.25">
      <c r="B59" s="26" t="s">
        <v>57</v>
      </c>
      <c r="C59" s="27">
        <v>45579</v>
      </c>
      <c r="D59" s="28">
        <v>96.22</v>
      </c>
      <c r="G59" s="23"/>
      <c r="H59" s="27">
        <v>45579</v>
      </c>
      <c r="I59" s="37">
        <v>40.847999999999999</v>
      </c>
    </row>
    <row r="60" spans="2:9" x14ac:dyDescent="0.25">
      <c r="B60" s="26" t="s">
        <v>57</v>
      </c>
      <c r="C60" s="27">
        <v>45580</v>
      </c>
      <c r="D60" s="28">
        <v>95.09</v>
      </c>
      <c r="G60" s="23"/>
      <c r="H60" s="27">
        <v>45580</v>
      </c>
      <c r="I60" s="37">
        <v>40.447000000000003</v>
      </c>
    </row>
    <row r="61" spans="2:9" x14ac:dyDescent="0.25">
      <c r="B61" s="26" t="s">
        <v>57</v>
      </c>
      <c r="C61" s="27">
        <v>45581</v>
      </c>
      <c r="D61" s="28">
        <v>91.68</v>
      </c>
      <c r="G61" s="23" t="s">
        <v>32</v>
      </c>
      <c r="H61" s="27">
        <v>45581</v>
      </c>
      <c r="I61" s="37">
        <v>40.005000000000003</v>
      </c>
    </row>
    <row r="62" spans="2:9" x14ac:dyDescent="0.25">
      <c r="B62" s="26" t="s">
        <v>57</v>
      </c>
      <c r="C62" s="27">
        <v>45582</v>
      </c>
      <c r="D62" s="28">
        <v>91.75</v>
      </c>
      <c r="G62" s="23" t="s">
        <v>32</v>
      </c>
      <c r="H62" s="27">
        <v>45582</v>
      </c>
      <c r="I62" s="37">
        <v>40.244</v>
      </c>
    </row>
    <row r="63" spans="2:9" x14ac:dyDescent="0.25">
      <c r="B63" s="26" t="s">
        <v>57</v>
      </c>
      <c r="C63" s="27">
        <v>45583</v>
      </c>
      <c r="D63" s="28">
        <v>90.51</v>
      </c>
      <c r="G63" s="23" t="s">
        <v>32</v>
      </c>
      <c r="H63" s="27">
        <v>45583</v>
      </c>
      <c r="I63" s="37">
        <v>39.688000000000002</v>
      </c>
    </row>
    <row r="64" spans="2:9" x14ac:dyDescent="0.25">
      <c r="B64" s="23"/>
      <c r="C64" s="27"/>
      <c r="D64" s="28"/>
      <c r="G64" s="23" t="s">
        <v>32</v>
      </c>
      <c r="H64" s="27"/>
      <c r="I64" s="37"/>
    </row>
    <row r="65" spans="2:11" x14ac:dyDescent="0.25">
      <c r="B65" s="23"/>
      <c r="C65" s="27"/>
      <c r="D65" s="28"/>
      <c r="G65" s="23"/>
      <c r="H65" s="27"/>
      <c r="I65" s="37"/>
    </row>
    <row r="66" spans="2:11" x14ac:dyDescent="0.25">
      <c r="B66" s="23"/>
      <c r="C66" s="27"/>
      <c r="D66" s="28"/>
      <c r="G66" s="23"/>
      <c r="H66" s="27"/>
      <c r="I66" s="37"/>
    </row>
    <row r="67" spans="2:11" x14ac:dyDescent="0.25">
      <c r="G67" s="1" t="s">
        <v>32</v>
      </c>
      <c r="J67" s="1" t="s">
        <v>32</v>
      </c>
      <c r="K67" s="1" t="s">
        <v>32</v>
      </c>
    </row>
    <row r="68" spans="2:11" x14ac:dyDescent="0.25">
      <c r="G68" s="1" t="s">
        <v>32</v>
      </c>
      <c r="J68" s="1" t="s">
        <v>32</v>
      </c>
      <c r="K68" s="1" t="s">
        <v>32</v>
      </c>
    </row>
    <row r="69" spans="2:11" x14ac:dyDescent="0.25">
      <c r="G69" s="1" t="s">
        <v>32</v>
      </c>
      <c r="J69" s="1" t="s">
        <v>32</v>
      </c>
      <c r="K69" s="1" t="s">
        <v>32</v>
      </c>
    </row>
    <row r="70" spans="2:11" x14ac:dyDescent="0.25">
      <c r="G70" s="1" t="s">
        <v>32</v>
      </c>
      <c r="J70" s="1" t="s">
        <v>32</v>
      </c>
      <c r="K70" s="1" t="s">
        <v>32</v>
      </c>
    </row>
    <row r="71" spans="2:11" x14ac:dyDescent="0.25">
      <c r="G71" s="1" t="s">
        <v>32</v>
      </c>
      <c r="J71" s="1" t="s">
        <v>32</v>
      </c>
      <c r="K71" s="1" t="s">
        <v>32</v>
      </c>
    </row>
    <row r="72" spans="2:11" x14ac:dyDescent="0.25">
      <c r="G72" s="1" t="s">
        <v>32</v>
      </c>
      <c r="J72" s="1" t="s">
        <v>32</v>
      </c>
      <c r="K72" s="1" t="s">
        <v>32</v>
      </c>
    </row>
    <row r="73" spans="2:11" x14ac:dyDescent="0.25">
      <c r="G73" s="1" t="s">
        <v>32</v>
      </c>
      <c r="J73" s="1" t="s">
        <v>32</v>
      </c>
      <c r="K73" s="1" t="s">
        <v>32</v>
      </c>
    </row>
    <row r="74" spans="2:11" x14ac:dyDescent="0.25">
      <c r="G74" s="1" t="s">
        <v>32</v>
      </c>
      <c r="H74" s="1" t="s">
        <v>32</v>
      </c>
      <c r="I74" s="1" t="s">
        <v>32</v>
      </c>
      <c r="J74" s="1" t="s">
        <v>32</v>
      </c>
      <c r="K74" s="1" t="s">
        <v>32</v>
      </c>
    </row>
  </sheetData>
  <mergeCells count="33">
    <mergeCell ref="G37:H37"/>
    <mergeCell ref="G40:I40"/>
    <mergeCell ref="C29:D29"/>
    <mergeCell ref="H29:I29"/>
    <mergeCell ref="C30:D30"/>
    <mergeCell ref="H30:I30"/>
    <mergeCell ref="C31:D31"/>
    <mergeCell ref="H31:I31"/>
    <mergeCell ref="B26:D26"/>
    <mergeCell ref="G26:I26"/>
    <mergeCell ref="C27:D27"/>
    <mergeCell ref="H27:I27"/>
    <mergeCell ref="C28:D28"/>
    <mergeCell ref="H28:I28"/>
    <mergeCell ref="C20:D20"/>
    <mergeCell ref="H20:I20"/>
    <mergeCell ref="C21:D21"/>
    <mergeCell ref="H21:I21"/>
    <mergeCell ref="C22:D22"/>
    <mergeCell ref="H22:I22"/>
    <mergeCell ref="C19:D19"/>
    <mergeCell ref="H19:I19"/>
    <mergeCell ref="B4:B5"/>
    <mergeCell ref="G4:G5"/>
    <mergeCell ref="B7:D7"/>
    <mergeCell ref="G7:I7"/>
    <mergeCell ref="B8:D8"/>
    <mergeCell ref="G8:I8"/>
    <mergeCell ref="B14:I14"/>
    <mergeCell ref="C16:D16"/>
    <mergeCell ref="H16:I16"/>
    <mergeCell ref="B18:D18"/>
    <mergeCell ref="G18:I18"/>
  </mergeCells>
  <hyperlinks>
    <hyperlink ref="C31:D31" r:id="rId1" display="EEX" xr:uid="{00000000-0004-0000-0200-000000000000}"/>
    <hyperlink ref="B24" r:id="rId2" xr:uid="{00000000-0004-0000-0200-000001000000}"/>
    <hyperlink ref="G24" r:id="rId3" xr:uid="{00000000-0004-0000-0200-000002000000}"/>
    <hyperlink ref="H31:I31" r:id="rId4" display="CEGH" xr:uid="{00000000-0004-0000-0200-000003000000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customProperties>
    <customPr name="_pios_id" r:id="rId6"/>
  </customPropertie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79998168889431442"/>
  </sheetPr>
  <dimension ref="B1:K74"/>
  <sheetViews>
    <sheetView zoomScaleNormal="100" workbookViewId="0">
      <selection activeCell="H16" sqref="H16:I16"/>
    </sheetView>
  </sheetViews>
  <sheetFormatPr baseColWidth="10" defaultColWidth="11.42578125" defaultRowHeight="15" x14ac:dyDescent="0.25"/>
  <cols>
    <col min="1" max="1" width="5.7109375" style="1" customWidth="1"/>
    <col min="2" max="2" width="38.7109375" style="1" bestFit="1" customWidth="1"/>
    <col min="3" max="4" width="16.5703125" style="1" customWidth="1"/>
    <col min="5" max="6" width="5.7109375" style="1" customWidth="1"/>
    <col min="7" max="7" width="38.7109375" style="1" bestFit="1" customWidth="1"/>
    <col min="8" max="9" width="16.5703125" style="1" customWidth="1"/>
    <col min="10" max="10" width="5.7109375" style="1" customWidth="1"/>
    <col min="11" max="16384" width="11.42578125" style="1"/>
  </cols>
  <sheetData>
    <row r="1" spans="2:9" ht="15" customHeight="1" x14ac:dyDescent="0.25"/>
    <row r="2" spans="2:9" ht="15" customHeight="1" x14ac:dyDescent="0.25"/>
    <row r="3" spans="2:9" ht="15" customHeight="1" x14ac:dyDescent="0.25"/>
    <row r="4" spans="2:9" ht="15" customHeight="1" x14ac:dyDescent="0.25">
      <c r="B4" s="104" t="s">
        <v>39</v>
      </c>
      <c r="C4" s="43"/>
      <c r="D4" s="43"/>
      <c r="E4" s="43"/>
      <c r="F4" s="43"/>
      <c r="G4" s="104" t="s">
        <v>40</v>
      </c>
    </row>
    <row r="5" spans="2:9" ht="15" customHeight="1" x14ac:dyDescent="0.25">
      <c r="B5" s="104"/>
      <c r="C5" s="43"/>
      <c r="D5" s="43"/>
      <c r="E5" s="43"/>
      <c r="F5" s="43"/>
      <c r="G5" s="104"/>
    </row>
    <row r="6" spans="2:9" ht="15.75" thickBot="1" x14ac:dyDescent="0.3"/>
    <row r="7" spans="2:9" x14ac:dyDescent="0.25">
      <c r="B7" s="105" t="s">
        <v>22</v>
      </c>
      <c r="C7" s="106"/>
      <c r="D7" s="107"/>
      <c r="G7" s="105" t="s">
        <v>24</v>
      </c>
      <c r="H7" s="106"/>
      <c r="I7" s="107"/>
    </row>
    <row r="8" spans="2:9" ht="15.75" thickBot="1" x14ac:dyDescent="0.3">
      <c r="B8" s="108" t="str">
        <f ca="1">MID(CELL("dateiname",A1),FIND("]",CELL("dateiname",A1))+1,255)</f>
        <v>Oktober 2024</v>
      </c>
      <c r="C8" s="109"/>
      <c r="D8" s="110"/>
      <c r="G8" s="108" t="str">
        <f ca="1">MID(CELL("dateiname",F1),FIND("]",CELL("dateiname",F1))+1,255)</f>
        <v>Oktober 2024</v>
      </c>
      <c r="H8" s="109"/>
      <c r="I8" s="110"/>
    </row>
    <row r="9" spans="2:9" x14ac:dyDescent="0.25">
      <c r="B9" s="18" t="s">
        <v>13</v>
      </c>
      <c r="C9" s="19" t="s">
        <v>11</v>
      </c>
      <c r="D9" s="19" t="s">
        <v>12</v>
      </c>
      <c r="G9" s="14" t="s">
        <v>13</v>
      </c>
      <c r="H9" s="8" t="s">
        <v>11</v>
      </c>
      <c r="I9" s="8" t="s">
        <v>12</v>
      </c>
    </row>
    <row r="10" spans="2:9" x14ac:dyDescent="0.25">
      <c r="B10" s="41" t="s">
        <v>48</v>
      </c>
      <c r="C10" s="36">
        <f>ROUND(((($C$33-$C$34)*1.1)+30)/10,2)</f>
        <v>12.9</v>
      </c>
      <c r="D10" s="12">
        <f>C10*1.2</f>
        <v>15.48</v>
      </c>
      <c r="E10" s="13"/>
      <c r="F10" s="13"/>
      <c r="G10" s="41" t="s">
        <v>51</v>
      </c>
      <c r="H10" s="36">
        <f>ROUND((($H$33-$H$34)+20)/10,2)</f>
        <v>5.82</v>
      </c>
      <c r="I10" s="12">
        <f>H10*1.2</f>
        <v>6.984</v>
      </c>
    </row>
    <row r="11" spans="2:9" x14ac:dyDescent="0.25">
      <c r="B11" s="41" t="s">
        <v>49</v>
      </c>
      <c r="C11" s="36">
        <f>ROUND(((($C$33-$C$34)*1.1)+32.5)/10,2)</f>
        <v>13.15</v>
      </c>
      <c r="D11" s="12">
        <f>C11*1.2</f>
        <v>15.78</v>
      </c>
      <c r="E11" s="13"/>
      <c r="F11" s="13"/>
      <c r="G11" s="41" t="s">
        <v>52</v>
      </c>
      <c r="H11" s="36">
        <f>ROUND((($H$33-$H$34)+22.5)/10,2)</f>
        <v>6.07</v>
      </c>
      <c r="I11" s="12">
        <f>H11*1.2</f>
        <v>7.2839999999999998</v>
      </c>
    </row>
    <row r="12" spans="2:9" x14ac:dyDescent="0.25">
      <c r="B12" s="41" t="s">
        <v>46</v>
      </c>
      <c r="C12" s="36">
        <f>ROUND(((($C$33-$C$34)*1.1)+25)/10,2)</f>
        <v>12.4</v>
      </c>
      <c r="D12" s="12">
        <f>C12*1.2</f>
        <v>14.879999999999999</v>
      </c>
      <c r="E12" s="13"/>
      <c r="F12" s="13"/>
      <c r="G12" s="41" t="s">
        <v>47</v>
      </c>
      <c r="H12" s="36">
        <f>ROUND((($H$33-$H$34)+15)/10,2)</f>
        <v>5.32</v>
      </c>
      <c r="I12" s="12">
        <f>H12*1.2</f>
        <v>6.3840000000000003</v>
      </c>
    </row>
    <row r="13" spans="2:9" x14ac:dyDescent="0.25">
      <c r="B13" s="41" t="s">
        <v>53</v>
      </c>
      <c r="C13" s="36">
        <f>ROUND(((($C$33-$C$34)*1.1)+27.5)/10,2)</f>
        <v>12.65</v>
      </c>
      <c r="D13" s="12">
        <f t="shared" ref="D13" si="0">C13*1.2</f>
        <v>15.18</v>
      </c>
      <c r="E13" s="13"/>
      <c r="F13" s="13"/>
      <c r="G13" s="41" t="s">
        <v>50</v>
      </c>
      <c r="H13" s="36">
        <f>ROUND((($H$33-$H$34)+17.5)/10,2)</f>
        <v>5.57</v>
      </c>
      <c r="I13" s="12">
        <f t="shared" ref="I13" si="1">H13*1.2</f>
        <v>6.6840000000000002</v>
      </c>
    </row>
    <row r="14" spans="2:9" x14ac:dyDescent="0.25">
      <c r="B14" s="78"/>
      <c r="C14" s="78"/>
      <c r="D14" s="78"/>
      <c r="E14" s="78"/>
      <c r="F14" s="78"/>
      <c r="G14" s="78"/>
      <c r="H14" s="78"/>
      <c r="I14" s="78"/>
    </row>
    <row r="15" spans="2:9" x14ac:dyDescent="0.25">
      <c r="B15" s="41" t="s">
        <v>33</v>
      </c>
      <c r="C15" s="36">
        <v>5</v>
      </c>
      <c r="D15" s="12">
        <f t="shared" ref="D15" si="2">C15*1.2</f>
        <v>6</v>
      </c>
      <c r="E15" s="38"/>
      <c r="F15" s="38"/>
      <c r="G15" s="41" t="s">
        <v>33</v>
      </c>
      <c r="H15" s="36">
        <f>C15</f>
        <v>5</v>
      </c>
      <c r="I15" s="12">
        <f t="shared" ref="I15" si="3">H15*1.2</f>
        <v>6</v>
      </c>
    </row>
    <row r="16" spans="2:9" x14ac:dyDescent="0.25">
      <c r="B16" s="42" t="s">
        <v>36</v>
      </c>
      <c r="C16" s="79" t="s">
        <v>67</v>
      </c>
      <c r="D16" s="80"/>
      <c r="E16" s="38"/>
      <c r="F16" s="38"/>
      <c r="G16" s="42" t="str">
        <f>B16</f>
        <v>Gratis Energie</v>
      </c>
      <c r="H16" s="79" t="s">
        <v>67</v>
      </c>
      <c r="I16" s="80"/>
    </row>
    <row r="17" spans="2:10" ht="15.75" thickBot="1" x14ac:dyDescent="0.3"/>
    <row r="18" spans="2:10" ht="15.75" thickBot="1" x14ac:dyDescent="0.3">
      <c r="B18" s="86" t="s">
        <v>23</v>
      </c>
      <c r="C18" s="87"/>
      <c r="D18" s="88"/>
      <c r="G18" s="86" t="s">
        <v>25</v>
      </c>
      <c r="H18" s="87"/>
      <c r="I18" s="88"/>
    </row>
    <row r="19" spans="2:10" x14ac:dyDescent="0.25">
      <c r="B19" s="41" t="s">
        <v>48</v>
      </c>
      <c r="C19" s="68" t="s">
        <v>35</v>
      </c>
      <c r="D19" s="68"/>
      <c r="G19" s="41" t="s">
        <v>51</v>
      </c>
      <c r="H19" s="69" t="s">
        <v>43</v>
      </c>
      <c r="I19" s="70"/>
    </row>
    <row r="20" spans="2:10" x14ac:dyDescent="0.25">
      <c r="B20" s="41" t="s">
        <v>49</v>
      </c>
      <c r="C20" s="69" t="s">
        <v>38</v>
      </c>
      <c r="D20" s="70"/>
      <c r="G20" s="41" t="s">
        <v>52</v>
      </c>
      <c r="H20" s="69" t="s">
        <v>44</v>
      </c>
      <c r="I20" s="70"/>
    </row>
    <row r="21" spans="2:10" x14ac:dyDescent="0.25">
      <c r="B21" s="41" t="s">
        <v>46</v>
      </c>
      <c r="C21" s="84" t="s">
        <v>34</v>
      </c>
      <c r="D21" s="85"/>
      <c r="G21" s="41" t="s">
        <v>47</v>
      </c>
      <c r="H21" s="84" t="s">
        <v>41</v>
      </c>
      <c r="I21" s="85"/>
      <c r="J21"/>
    </row>
    <row r="22" spans="2:10" x14ac:dyDescent="0.25">
      <c r="B22" s="41" t="s">
        <v>53</v>
      </c>
      <c r="C22" s="68" t="s">
        <v>37</v>
      </c>
      <c r="D22" s="68"/>
      <c r="G22" s="41" t="s">
        <v>50</v>
      </c>
      <c r="H22" s="69" t="s">
        <v>42</v>
      </c>
      <c r="I22" s="70"/>
    </row>
    <row r="23" spans="2:10" x14ac:dyDescent="0.25">
      <c r="B23" s="39"/>
      <c r="C23" s="40"/>
      <c r="D23" s="40"/>
      <c r="G23" s="39"/>
      <c r="H23" s="40"/>
      <c r="I23" s="40"/>
    </row>
    <row r="24" spans="2:10" x14ac:dyDescent="0.25">
      <c r="B24" s="34" t="s">
        <v>28</v>
      </c>
      <c r="C24" s="38"/>
      <c r="D24" s="29" t="s">
        <v>18</v>
      </c>
      <c r="G24" s="34" t="s">
        <v>28</v>
      </c>
      <c r="H24" s="38"/>
      <c r="I24" s="29" t="s">
        <v>18</v>
      </c>
    </row>
    <row r="25" spans="2:10" ht="15.75" thickBot="1" x14ac:dyDescent="0.3"/>
    <row r="26" spans="2:10" ht="15.75" thickBot="1" x14ac:dyDescent="0.3">
      <c r="B26" s="86" t="s">
        <v>26</v>
      </c>
      <c r="C26" s="87"/>
      <c r="D26" s="88"/>
      <c r="G26" s="86" t="s">
        <v>27</v>
      </c>
      <c r="H26" s="87"/>
      <c r="I26" s="88"/>
    </row>
    <row r="27" spans="2:10" x14ac:dyDescent="0.25">
      <c r="B27" s="15" t="s">
        <v>9</v>
      </c>
      <c r="C27" s="89" t="s">
        <v>16</v>
      </c>
      <c r="D27" s="89"/>
      <c r="G27" s="15" t="s">
        <v>9</v>
      </c>
      <c r="H27" s="90" t="s">
        <v>21</v>
      </c>
      <c r="I27" s="91"/>
    </row>
    <row r="28" spans="2:10" x14ac:dyDescent="0.25">
      <c r="B28" s="16" t="s">
        <v>6</v>
      </c>
      <c r="C28" s="92" t="s">
        <v>17</v>
      </c>
      <c r="D28" s="92"/>
      <c r="G28" s="16" t="s">
        <v>6</v>
      </c>
      <c r="H28" s="93" t="s">
        <v>17</v>
      </c>
      <c r="I28" s="94"/>
    </row>
    <row r="29" spans="2:10" x14ac:dyDescent="0.25">
      <c r="B29" s="16" t="s">
        <v>0</v>
      </c>
      <c r="C29" s="92" t="str">
        <f ca="1">B8</f>
        <v>Oktober 2024</v>
      </c>
      <c r="D29" s="92"/>
      <c r="G29" s="16" t="s">
        <v>0</v>
      </c>
      <c r="H29" s="93" t="str">
        <f ca="1">G8</f>
        <v>Oktober 2024</v>
      </c>
      <c r="I29" s="94"/>
    </row>
    <row r="30" spans="2:10" x14ac:dyDescent="0.25">
      <c r="B30" s="17" t="s">
        <v>1</v>
      </c>
      <c r="C30" s="98" t="s">
        <v>20</v>
      </c>
      <c r="D30" s="98"/>
      <c r="G30" s="17" t="s">
        <v>1</v>
      </c>
      <c r="H30" s="99" t="s">
        <v>15</v>
      </c>
      <c r="I30" s="100"/>
    </row>
    <row r="31" spans="2:10" x14ac:dyDescent="0.25">
      <c r="B31" s="17" t="s">
        <v>14</v>
      </c>
      <c r="C31" s="101" t="s">
        <v>7</v>
      </c>
      <c r="D31" s="101"/>
      <c r="G31" s="17" t="s">
        <v>14</v>
      </c>
      <c r="H31" s="102" t="s">
        <v>10</v>
      </c>
      <c r="I31" s="103"/>
    </row>
    <row r="32" spans="2:10" ht="15.75" thickBot="1" x14ac:dyDescent="0.3">
      <c r="B32" s="2"/>
      <c r="C32" s="3"/>
      <c r="D32" s="3"/>
      <c r="G32" s="2"/>
      <c r="H32" s="3"/>
      <c r="I32" s="3"/>
    </row>
    <row r="33" spans="2:9" ht="15.75" thickBot="1" x14ac:dyDescent="0.3">
      <c r="B33" s="9" t="s">
        <v>8</v>
      </c>
      <c r="C33" s="11">
        <f>AVERAGE(D44:D66)</f>
        <v>90.013478260869576</v>
      </c>
      <c r="D33" s="10" t="s">
        <v>5</v>
      </c>
      <c r="G33" s="9" t="s">
        <v>8</v>
      </c>
      <c r="H33" s="11">
        <f>I37</f>
        <v>38.223217391304345</v>
      </c>
      <c r="I33" s="10" t="s">
        <v>5</v>
      </c>
    </row>
    <row r="34" spans="2:9" ht="15.75" thickBot="1" x14ac:dyDescent="0.3">
      <c r="B34" s="20" t="s">
        <v>19</v>
      </c>
      <c r="C34" s="21"/>
      <c r="D34" s="22" t="s">
        <v>5</v>
      </c>
      <c r="G34" s="20" t="s">
        <v>19</v>
      </c>
      <c r="H34" s="21"/>
      <c r="I34" s="22" t="s">
        <v>5</v>
      </c>
    </row>
    <row r="35" spans="2:9" x14ac:dyDescent="0.25">
      <c r="B35" s="2"/>
      <c r="C35" s="4"/>
      <c r="D35" s="2"/>
    </row>
    <row r="36" spans="2:9" x14ac:dyDescent="0.25">
      <c r="G36" s="5" t="s">
        <v>2</v>
      </c>
      <c r="H36" s="6" t="s">
        <v>3</v>
      </c>
      <c r="I36" s="7" t="s">
        <v>4</v>
      </c>
    </row>
    <row r="37" spans="2:9" x14ac:dyDescent="0.25">
      <c r="G37" s="111" t="str">
        <f ca="1">"1st Front Month - "&amp;G8</f>
        <v>1st Front Month - Oktober 2024</v>
      </c>
      <c r="H37" s="112"/>
      <c r="I37" s="35">
        <f>AVERAGE(I44:I72)</f>
        <v>38.223217391304345</v>
      </c>
    </row>
    <row r="40" spans="2:9" x14ac:dyDescent="0.25">
      <c r="G40" s="113" t="str">
        <f ca="1">"**Einmalrabatt gültig ausschliesslich für den Monat "&amp;MID(CELL("dateiname",A4),FIND("]",CELL("dateiname",A4))+1,255)</f>
        <v>**Einmalrabatt gültig ausschliesslich für den Monat Oktober 2024</v>
      </c>
      <c r="H40" s="113"/>
      <c r="I40" s="113"/>
    </row>
    <row r="43" spans="2:9" x14ac:dyDescent="0.25">
      <c r="B43" s="30" t="s">
        <v>30</v>
      </c>
      <c r="C43" s="31" t="s">
        <v>3</v>
      </c>
      <c r="D43" s="32" t="s">
        <v>4</v>
      </c>
      <c r="G43" s="30" t="s">
        <v>31</v>
      </c>
      <c r="H43" s="33" t="s">
        <v>3</v>
      </c>
      <c r="I43" s="32" t="s">
        <v>29</v>
      </c>
    </row>
    <row r="44" spans="2:9" x14ac:dyDescent="0.25">
      <c r="B44" s="23" t="s">
        <v>56</v>
      </c>
      <c r="C44" s="24">
        <v>45525</v>
      </c>
      <c r="D44" s="25">
        <v>98.19</v>
      </c>
      <c r="G44" s="23"/>
      <c r="H44" s="27">
        <v>45525</v>
      </c>
      <c r="I44" s="37">
        <v>39.323</v>
      </c>
    </row>
    <row r="45" spans="2:9" x14ac:dyDescent="0.25">
      <c r="B45" s="23" t="s">
        <v>56</v>
      </c>
      <c r="C45" s="27">
        <v>45526</v>
      </c>
      <c r="D45" s="28">
        <v>94.9</v>
      </c>
      <c r="G45" s="23"/>
      <c r="H45" s="27">
        <v>45526</v>
      </c>
      <c r="I45" s="37">
        <v>38.840000000000003</v>
      </c>
    </row>
    <row r="46" spans="2:9" x14ac:dyDescent="0.25">
      <c r="B46" s="23" t="s">
        <v>56</v>
      </c>
      <c r="C46" s="27">
        <v>45527</v>
      </c>
      <c r="D46" s="28">
        <v>95.2</v>
      </c>
      <c r="G46" s="23"/>
      <c r="H46" s="27">
        <v>45527</v>
      </c>
      <c r="I46" s="37">
        <v>39.086000000000006</v>
      </c>
    </row>
    <row r="47" spans="2:9" x14ac:dyDescent="0.25">
      <c r="B47" s="23" t="s">
        <v>56</v>
      </c>
      <c r="C47" s="27">
        <v>45530</v>
      </c>
      <c r="D47" s="28">
        <v>96.13</v>
      </c>
      <c r="G47" s="23"/>
      <c r="H47" s="27">
        <v>45530</v>
      </c>
      <c r="I47" s="37">
        <v>39.790999999999997</v>
      </c>
    </row>
    <row r="48" spans="2:9" x14ac:dyDescent="0.25">
      <c r="B48" s="23" t="s">
        <v>56</v>
      </c>
      <c r="C48" s="27">
        <v>45531</v>
      </c>
      <c r="D48" s="28">
        <v>99.38</v>
      </c>
      <c r="G48" s="23"/>
      <c r="H48" s="27">
        <v>45531</v>
      </c>
      <c r="I48" s="37">
        <v>40.826000000000001</v>
      </c>
    </row>
    <row r="49" spans="2:9" x14ac:dyDescent="0.25">
      <c r="B49" s="23" t="s">
        <v>56</v>
      </c>
      <c r="C49" s="27">
        <v>45532</v>
      </c>
      <c r="D49" s="28">
        <v>97.66</v>
      </c>
      <c r="G49" s="23"/>
      <c r="H49" s="27">
        <v>45532</v>
      </c>
      <c r="I49" s="37">
        <v>40.491999999999997</v>
      </c>
    </row>
    <row r="50" spans="2:9" x14ac:dyDescent="0.25">
      <c r="B50" s="23" t="s">
        <v>56</v>
      </c>
      <c r="C50" s="27">
        <v>45533</v>
      </c>
      <c r="D50" s="28">
        <v>96.97</v>
      </c>
      <c r="G50" s="23"/>
      <c r="H50" s="27">
        <v>45533</v>
      </c>
      <c r="I50" s="37">
        <v>40.716000000000001</v>
      </c>
    </row>
    <row r="51" spans="2:9" x14ac:dyDescent="0.25">
      <c r="B51" s="23" t="s">
        <v>56</v>
      </c>
      <c r="C51" s="27">
        <v>45534</v>
      </c>
      <c r="D51" s="28">
        <v>97.23</v>
      </c>
      <c r="G51" s="23"/>
      <c r="H51" s="27">
        <v>45534</v>
      </c>
      <c r="I51" s="37">
        <v>41.499000000000002</v>
      </c>
    </row>
    <row r="52" spans="2:9" x14ac:dyDescent="0.25">
      <c r="B52" s="23" t="s">
        <v>56</v>
      </c>
      <c r="C52" s="27">
        <v>45537</v>
      </c>
      <c r="D52" s="28">
        <v>95.14</v>
      </c>
      <c r="G52" s="23"/>
      <c r="H52" s="27">
        <v>45537</v>
      </c>
      <c r="I52" s="37">
        <v>40.368000000000002</v>
      </c>
    </row>
    <row r="53" spans="2:9" x14ac:dyDescent="0.25">
      <c r="B53" s="23" t="s">
        <v>56</v>
      </c>
      <c r="C53" s="27">
        <v>45538</v>
      </c>
      <c r="D53" s="28">
        <v>91.42</v>
      </c>
      <c r="G53" s="23"/>
      <c r="H53" s="27">
        <v>45538</v>
      </c>
      <c r="I53" s="37">
        <v>38.993000000000002</v>
      </c>
    </row>
    <row r="54" spans="2:9" x14ac:dyDescent="0.25">
      <c r="B54" s="23" t="s">
        <v>56</v>
      </c>
      <c r="C54" s="27">
        <v>45539</v>
      </c>
      <c r="D54" s="28">
        <v>89.17</v>
      </c>
      <c r="G54" s="23"/>
      <c r="H54" s="27">
        <v>45539</v>
      </c>
      <c r="I54" s="37">
        <v>37.57</v>
      </c>
    </row>
    <row r="55" spans="2:9" x14ac:dyDescent="0.25">
      <c r="B55" s="23" t="s">
        <v>56</v>
      </c>
      <c r="C55" s="27">
        <v>45540</v>
      </c>
      <c r="D55" s="28">
        <v>88.52</v>
      </c>
      <c r="G55" s="23"/>
      <c r="H55" s="27">
        <v>45540</v>
      </c>
      <c r="I55" s="37">
        <v>37.927</v>
      </c>
    </row>
    <row r="56" spans="2:9" x14ac:dyDescent="0.25">
      <c r="B56" s="23" t="s">
        <v>56</v>
      </c>
      <c r="C56" s="27">
        <v>45541</v>
      </c>
      <c r="D56" s="28">
        <v>89.45</v>
      </c>
      <c r="G56" s="23"/>
      <c r="H56" s="27">
        <v>45541</v>
      </c>
      <c r="I56" s="37">
        <v>38.128999999999998</v>
      </c>
    </row>
    <row r="57" spans="2:9" x14ac:dyDescent="0.25">
      <c r="B57" s="23" t="s">
        <v>56</v>
      </c>
      <c r="C57" s="27">
        <v>45544</v>
      </c>
      <c r="D57" s="28">
        <v>90.68</v>
      </c>
      <c r="G57" s="23"/>
      <c r="H57" s="27">
        <v>45544</v>
      </c>
      <c r="I57" s="37">
        <v>38.980000000000004</v>
      </c>
    </row>
    <row r="58" spans="2:9" x14ac:dyDescent="0.25">
      <c r="B58" s="23" t="s">
        <v>56</v>
      </c>
      <c r="C58" s="27">
        <v>45545</v>
      </c>
      <c r="D58" s="28">
        <v>86.62</v>
      </c>
      <c r="G58" s="23"/>
      <c r="H58" s="27">
        <v>45545</v>
      </c>
      <c r="I58" s="37">
        <v>36.826999999999998</v>
      </c>
    </row>
    <row r="59" spans="2:9" x14ac:dyDescent="0.25">
      <c r="B59" s="23" t="s">
        <v>56</v>
      </c>
      <c r="C59" s="27">
        <v>45546</v>
      </c>
      <c r="D59" s="28">
        <v>87.07</v>
      </c>
      <c r="G59" s="23"/>
      <c r="H59" s="27">
        <v>45546</v>
      </c>
      <c r="I59" s="37">
        <v>37.67</v>
      </c>
    </row>
    <row r="60" spans="2:9" x14ac:dyDescent="0.25">
      <c r="B60" s="23" t="s">
        <v>56</v>
      </c>
      <c r="C60" s="27">
        <v>45547</v>
      </c>
      <c r="D60" s="28">
        <v>84.71</v>
      </c>
      <c r="G60" s="23"/>
      <c r="H60" s="27">
        <v>45547</v>
      </c>
      <c r="I60" s="37">
        <v>36.405999999999999</v>
      </c>
    </row>
    <row r="61" spans="2:9" x14ac:dyDescent="0.25">
      <c r="B61" s="23" t="s">
        <v>56</v>
      </c>
      <c r="C61" s="27">
        <v>45548</v>
      </c>
      <c r="D61" s="28">
        <v>84.19</v>
      </c>
      <c r="G61" s="23" t="s">
        <v>32</v>
      </c>
      <c r="H61" s="27">
        <v>45548</v>
      </c>
      <c r="I61" s="37">
        <v>36.853999999999999</v>
      </c>
    </row>
    <row r="62" spans="2:9" x14ac:dyDescent="0.25">
      <c r="B62" s="23" t="s">
        <v>56</v>
      </c>
      <c r="C62" s="27">
        <v>45551</v>
      </c>
      <c r="D62" s="28">
        <v>80.52</v>
      </c>
      <c r="G62" s="23" t="s">
        <v>32</v>
      </c>
      <c r="H62" s="27">
        <v>45551</v>
      </c>
      <c r="I62" s="37">
        <v>35.322000000000003</v>
      </c>
    </row>
    <row r="63" spans="2:9" x14ac:dyDescent="0.25">
      <c r="B63" s="23" t="s">
        <v>56</v>
      </c>
      <c r="C63" s="27">
        <v>45552</v>
      </c>
      <c r="D63" s="28">
        <v>83.82</v>
      </c>
      <c r="G63" s="23" t="s">
        <v>32</v>
      </c>
      <c r="H63" s="27">
        <v>45552</v>
      </c>
      <c r="I63" s="37">
        <v>36.823999999999998</v>
      </c>
    </row>
    <row r="64" spans="2:9" x14ac:dyDescent="0.25">
      <c r="B64" s="23" t="s">
        <v>56</v>
      </c>
      <c r="C64" s="27">
        <v>45553</v>
      </c>
      <c r="D64" s="28">
        <v>82.07</v>
      </c>
      <c r="G64" s="23" t="s">
        <v>32</v>
      </c>
      <c r="H64" s="27">
        <v>45553</v>
      </c>
      <c r="I64" s="37">
        <v>36.613</v>
      </c>
    </row>
    <row r="65" spans="2:11" x14ac:dyDescent="0.25">
      <c r="B65" s="23" t="s">
        <v>56</v>
      </c>
      <c r="C65" s="27">
        <v>45554</v>
      </c>
      <c r="D65" s="28">
        <v>79.5</v>
      </c>
      <c r="G65" s="23"/>
      <c r="H65" s="27">
        <v>45554</v>
      </c>
      <c r="I65" s="37">
        <v>34.597000000000001</v>
      </c>
    </row>
    <row r="66" spans="2:11" x14ac:dyDescent="0.25">
      <c r="B66" s="23" t="s">
        <v>56</v>
      </c>
      <c r="C66" s="27">
        <v>45555</v>
      </c>
      <c r="D66" s="28">
        <v>81.77</v>
      </c>
      <c r="G66" s="23"/>
      <c r="H66" s="27">
        <v>45555</v>
      </c>
      <c r="I66" s="37">
        <v>35.481000000000009</v>
      </c>
    </row>
    <row r="67" spans="2:11" x14ac:dyDescent="0.25">
      <c r="G67" s="1" t="s">
        <v>32</v>
      </c>
      <c r="J67" s="1" t="s">
        <v>32</v>
      </c>
      <c r="K67" s="1" t="s">
        <v>32</v>
      </c>
    </row>
    <row r="68" spans="2:11" x14ac:dyDescent="0.25">
      <c r="G68" s="1" t="s">
        <v>32</v>
      </c>
      <c r="J68" s="1" t="s">
        <v>32</v>
      </c>
      <c r="K68" s="1" t="s">
        <v>32</v>
      </c>
    </row>
    <row r="69" spans="2:11" x14ac:dyDescent="0.25">
      <c r="G69" s="1" t="s">
        <v>32</v>
      </c>
      <c r="J69" s="1" t="s">
        <v>32</v>
      </c>
      <c r="K69" s="1" t="s">
        <v>32</v>
      </c>
    </row>
    <row r="70" spans="2:11" x14ac:dyDescent="0.25">
      <c r="G70" s="1" t="s">
        <v>32</v>
      </c>
      <c r="J70" s="1" t="s">
        <v>32</v>
      </c>
      <c r="K70" s="1" t="s">
        <v>32</v>
      </c>
    </row>
    <row r="71" spans="2:11" x14ac:dyDescent="0.25">
      <c r="G71" s="1" t="s">
        <v>32</v>
      </c>
      <c r="J71" s="1" t="s">
        <v>32</v>
      </c>
      <c r="K71" s="1" t="s">
        <v>32</v>
      </c>
    </row>
    <row r="72" spans="2:11" x14ac:dyDescent="0.25">
      <c r="G72" s="1" t="s">
        <v>32</v>
      </c>
      <c r="J72" s="1" t="s">
        <v>32</v>
      </c>
      <c r="K72" s="1" t="s">
        <v>32</v>
      </c>
    </row>
    <row r="73" spans="2:11" x14ac:dyDescent="0.25">
      <c r="G73" s="1" t="s">
        <v>32</v>
      </c>
      <c r="J73" s="1" t="s">
        <v>32</v>
      </c>
      <c r="K73" s="1" t="s">
        <v>32</v>
      </c>
    </row>
    <row r="74" spans="2:11" x14ac:dyDescent="0.25">
      <c r="G74" s="1" t="s">
        <v>32</v>
      </c>
      <c r="H74" s="1" t="s">
        <v>32</v>
      </c>
      <c r="I74" s="1" t="s">
        <v>32</v>
      </c>
      <c r="J74" s="1" t="s">
        <v>32</v>
      </c>
      <c r="K74" s="1" t="s">
        <v>32</v>
      </c>
    </row>
  </sheetData>
  <mergeCells count="33">
    <mergeCell ref="C19:D19"/>
    <mergeCell ref="H19:I19"/>
    <mergeCell ref="B4:B5"/>
    <mergeCell ref="G4:G5"/>
    <mergeCell ref="B7:D7"/>
    <mergeCell ref="G7:I7"/>
    <mergeCell ref="B8:D8"/>
    <mergeCell ref="G8:I8"/>
    <mergeCell ref="B14:I14"/>
    <mergeCell ref="C16:D16"/>
    <mergeCell ref="H16:I16"/>
    <mergeCell ref="B18:D18"/>
    <mergeCell ref="G18:I18"/>
    <mergeCell ref="C20:D20"/>
    <mergeCell ref="H20:I20"/>
    <mergeCell ref="C21:D21"/>
    <mergeCell ref="H21:I21"/>
    <mergeCell ref="C22:D22"/>
    <mergeCell ref="H22:I22"/>
    <mergeCell ref="B26:D26"/>
    <mergeCell ref="G26:I26"/>
    <mergeCell ref="C27:D27"/>
    <mergeCell ref="H27:I27"/>
    <mergeCell ref="C28:D28"/>
    <mergeCell ref="H28:I28"/>
    <mergeCell ref="G37:H37"/>
    <mergeCell ref="G40:I40"/>
    <mergeCell ref="C29:D29"/>
    <mergeCell ref="H29:I29"/>
    <mergeCell ref="C30:D30"/>
    <mergeCell ref="H30:I30"/>
    <mergeCell ref="C31:D31"/>
    <mergeCell ref="H31:I31"/>
  </mergeCells>
  <hyperlinks>
    <hyperlink ref="C31:D31" r:id="rId1" display="EEX" xr:uid="{00000000-0004-0000-0300-000000000000}"/>
    <hyperlink ref="B24" r:id="rId2" xr:uid="{00000000-0004-0000-0300-000001000000}"/>
    <hyperlink ref="G24" r:id="rId3" xr:uid="{00000000-0004-0000-0300-000002000000}"/>
    <hyperlink ref="H31:I31" r:id="rId4" display="CEGH" xr:uid="{00000000-0004-0000-0300-000003000000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customProperties>
    <customPr name="_pios_id" r:id="rId6"/>
  </customPropertie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0.79998168889431442"/>
  </sheetPr>
  <dimension ref="B1:K74"/>
  <sheetViews>
    <sheetView zoomScaleNormal="100" workbookViewId="0">
      <selection activeCell="C16" sqref="C16:D16"/>
    </sheetView>
  </sheetViews>
  <sheetFormatPr baseColWidth="10" defaultColWidth="11.42578125" defaultRowHeight="15" x14ac:dyDescent="0.25"/>
  <cols>
    <col min="1" max="1" width="5.7109375" style="1" customWidth="1"/>
    <col min="2" max="2" width="38.7109375" style="1" bestFit="1" customWidth="1"/>
    <col min="3" max="4" width="16.5703125" style="1" customWidth="1"/>
    <col min="5" max="6" width="5.7109375" style="1" customWidth="1"/>
    <col min="7" max="7" width="38.7109375" style="1" bestFit="1" customWidth="1"/>
    <col min="8" max="9" width="16.5703125" style="1" customWidth="1"/>
    <col min="10" max="10" width="5.7109375" style="1" customWidth="1"/>
    <col min="11" max="16384" width="11.42578125" style="1"/>
  </cols>
  <sheetData>
    <row r="1" spans="2:9" ht="15" customHeight="1" x14ac:dyDescent="0.25"/>
    <row r="2" spans="2:9" ht="15" customHeight="1" x14ac:dyDescent="0.25"/>
    <row r="3" spans="2:9" ht="15" customHeight="1" x14ac:dyDescent="0.25"/>
    <row r="4" spans="2:9" ht="15" customHeight="1" x14ac:dyDescent="0.25">
      <c r="B4" s="104" t="s">
        <v>39</v>
      </c>
      <c r="C4" s="43"/>
      <c r="D4" s="43"/>
      <c r="E4" s="43"/>
      <c r="F4" s="43"/>
      <c r="G4" s="104" t="s">
        <v>40</v>
      </c>
    </row>
    <row r="5" spans="2:9" ht="15" customHeight="1" x14ac:dyDescent="0.25">
      <c r="B5" s="104"/>
      <c r="C5" s="43"/>
      <c r="D5" s="43"/>
      <c r="E5" s="43"/>
      <c r="F5" s="43"/>
      <c r="G5" s="104"/>
    </row>
    <row r="6" spans="2:9" ht="15.75" thickBot="1" x14ac:dyDescent="0.3"/>
    <row r="7" spans="2:9" x14ac:dyDescent="0.25">
      <c r="B7" s="105" t="s">
        <v>22</v>
      </c>
      <c r="C7" s="106"/>
      <c r="D7" s="107"/>
      <c r="G7" s="105" t="s">
        <v>24</v>
      </c>
      <c r="H7" s="106"/>
      <c r="I7" s="107"/>
    </row>
    <row r="8" spans="2:9" ht="15.75" thickBot="1" x14ac:dyDescent="0.3">
      <c r="B8" s="108" t="str">
        <f ca="1">MID(CELL("dateiname",A1),FIND("]",CELL("dateiname",A1))+1,255)</f>
        <v>September 2024</v>
      </c>
      <c r="C8" s="109"/>
      <c r="D8" s="110"/>
      <c r="G8" s="108" t="str">
        <f ca="1">MID(CELL("dateiname",F1),FIND("]",CELL("dateiname",F1))+1,255)</f>
        <v>September 2024</v>
      </c>
      <c r="H8" s="109"/>
      <c r="I8" s="110"/>
    </row>
    <row r="9" spans="2:9" x14ac:dyDescent="0.25">
      <c r="B9" s="18" t="s">
        <v>13</v>
      </c>
      <c r="C9" s="19" t="s">
        <v>11</v>
      </c>
      <c r="D9" s="19" t="s">
        <v>12</v>
      </c>
      <c r="G9" s="14" t="s">
        <v>13</v>
      </c>
      <c r="H9" s="8" t="s">
        <v>11</v>
      </c>
      <c r="I9" s="8" t="s">
        <v>12</v>
      </c>
    </row>
    <row r="10" spans="2:9" x14ac:dyDescent="0.25">
      <c r="B10" s="41" t="s">
        <v>48</v>
      </c>
      <c r="C10" s="36">
        <f>ROUND(((($C$33-$C$34)*1.1)+30)/10,2)</f>
        <v>12.4</v>
      </c>
      <c r="D10" s="12">
        <f>C10*1.2</f>
        <v>14.879999999999999</v>
      </c>
      <c r="E10" s="13"/>
      <c r="F10" s="13"/>
      <c r="G10" s="41" t="s">
        <v>51</v>
      </c>
      <c r="H10" s="36">
        <f>ROUND((($H$33-$H$34)+20)/10,2)</f>
        <v>5.83</v>
      </c>
      <c r="I10" s="12">
        <f>H10*1.2</f>
        <v>6.9959999999999996</v>
      </c>
    </row>
    <row r="11" spans="2:9" x14ac:dyDescent="0.25">
      <c r="B11" s="41" t="s">
        <v>49</v>
      </c>
      <c r="C11" s="36">
        <f>ROUND(((($C$33-$C$34)*1.1)+32.5)/10,2)</f>
        <v>12.65</v>
      </c>
      <c r="D11" s="12">
        <f>C11*1.2</f>
        <v>15.18</v>
      </c>
      <c r="E11" s="13"/>
      <c r="F11" s="13"/>
      <c r="G11" s="41" t="s">
        <v>52</v>
      </c>
      <c r="H11" s="36">
        <f>ROUND((($H$33-$H$34)+22.5)/10,2)</f>
        <v>6.08</v>
      </c>
      <c r="I11" s="12">
        <f>H11*1.2</f>
        <v>7.2959999999999994</v>
      </c>
    </row>
    <row r="12" spans="2:9" x14ac:dyDescent="0.25">
      <c r="B12" s="41" t="s">
        <v>46</v>
      </c>
      <c r="C12" s="36">
        <f>ROUND(((($C$33-$C$34)*1.1)+25)/10,2)</f>
        <v>11.9</v>
      </c>
      <c r="D12" s="12">
        <f>C12*1.2</f>
        <v>14.28</v>
      </c>
      <c r="E12" s="13"/>
      <c r="F12" s="13"/>
      <c r="G12" s="41" t="s">
        <v>47</v>
      </c>
      <c r="H12" s="36">
        <f>ROUND((($H$33-$H$34)+15)/10,2)</f>
        <v>5.33</v>
      </c>
      <c r="I12" s="12">
        <f>H12*1.2</f>
        <v>6.3959999999999999</v>
      </c>
    </row>
    <row r="13" spans="2:9" x14ac:dyDescent="0.25">
      <c r="B13" s="41" t="s">
        <v>53</v>
      </c>
      <c r="C13" s="36">
        <f>ROUND(((($C$33-$C$34)*1.1)+27.5)/10,2)</f>
        <v>12.15</v>
      </c>
      <c r="D13" s="12">
        <f t="shared" ref="D13" si="0">C13*1.2</f>
        <v>14.58</v>
      </c>
      <c r="E13" s="13"/>
      <c r="F13" s="13"/>
      <c r="G13" s="41" t="s">
        <v>50</v>
      </c>
      <c r="H13" s="36">
        <f>ROUND((($H$33-$H$34)+17.5)/10,2)</f>
        <v>5.58</v>
      </c>
      <c r="I13" s="12">
        <f t="shared" ref="I13" si="1">H13*1.2</f>
        <v>6.6959999999999997</v>
      </c>
    </row>
    <row r="14" spans="2:9" x14ac:dyDescent="0.25">
      <c r="B14" s="78"/>
      <c r="C14" s="78"/>
      <c r="D14" s="78"/>
      <c r="E14" s="78"/>
      <c r="F14" s="78"/>
      <c r="G14" s="78"/>
      <c r="H14" s="78"/>
      <c r="I14" s="78"/>
    </row>
    <row r="15" spans="2:9" x14ac:dyDescent="0.25">
      <c r="B15" s="41" t="s">
        <v>33</v>
      </c>
      <c r="C15" s="36">
        <v>5</v>
      </c>
      <c r="D15" s="12">
        <f t="shared" ref="D15" si="2">C15*1.2</f>
        <v>6</v>
      </c>
      <c r="E15" s="38"/>
      <c r="F15" s="38"/>
      <c r="G15" s="41" t="s">
        <v>33</v>
      </c>
      <c r="H15" s="36">
        <f>C15</f>
        <v>5</v>
      </c>
      <c r="I15" s="12">
        <f t="shared" ref="I15" si="3">H15*1.2</f>
        <v>6</v>
      </c>
    </row>
    <row r="16" spans="2:9" x14ac:dyDescent="0.25">
      <c r="B16" s="42" t="s">
        <v>36</v>
      </c>
      <c r="C16" s="79" t="s">
        <v>67</v>
      </c>
      <c r="D16" s="80"/>
      <c r="E16" s="38"/>
      <c r="F16" s="38"/>
      <c r="G16" s="42" t="str">
        <f>B16</f>
        <v>Gratis Energie</v>
      </c>
      <c r="H16" s="79" t="s">
        <v>67</v>
      </c>
      <c r="I16" s="80"/>
    </row>
    <row r="17" spans="2:10" ht="15.75" thickBot="1" x14ac:dyDescent="0.3"/>
    <row r="18" spans="2:10" ht="15.75" thickBot="1" x14ac:dyDescent="0.3">
      <c r="B18" s="86" t="s">
        <v>23</v>
      </c>
      <c r="C18" s="87"/>
      <c r="D18" s="88"/>
      <c r="G18" s="86" t="s">
        <v>25</v>
      </c>
      <c r="H18" s="87"/>
      <c r="I18" s="88"/>
    </row>
    <row r="19" spans="2:10" x14ac:dyDescent="0.25">
      <c r="B19" s="41" t="s">
        <v>48</v>
      </c>
      <c r="C19" s="68" t="s">
        <v>35</v>
      </c>
      <c r="D19" s="68"/>
      <c r="G19" s="41" t="s">
        <v>51</v>
      </c>
      <c r="H19" s="69" t="s">
        <v>43</v>
      </c>
      <c r="I19" s="70"/>
    </row>
    <row r="20" spans="2:10" x14ac:dyDescent="0.25">
      <c r="B20" s="41" t="s">
        <v>49</v>
      </c>
      <c r="C20" s="69" t="s">
        <v>38</v>
      </c>
      <c r="D20" s="70"/>
      <c r="G20" s="41" t="s">
        <v>52</v>
      </c>
      <c r="H20" s="69" t="s">
        <v>44</v>
      </c>
      <c r="I20" s="70"/>
    </row>
    <row r="21" spans="2:10" x14ac:dyDescent="0.25">
      <c r="B21" s="41" t="s">
        <v>46</v>
      </c>
      <c r="C21" s="84" t="s">
        <v>34</v>
      </c>
      <c r="D21" s="85"/>
      <c r="G21" s="41" t="s">
        <v>47</v>
      </c>
      <c r="H21" s="84" t="s">
        <v>41</v>
      </c>
      <c r="I21" s="85"/>
      <c r="J21"/>
    </row>
    <row r="22" spans="2:10" x14ac:dyDescent="0.25">
      <c r="B22" s="41" t="s">
        <v>53</v>
      </c>
      <c r="C22" s="68" t="s">
        <v>37</v>
      </c>
      <c r="D22" s="68"/>
      <c r="G22" s="41" t="s">
        <v>50</v>
      </c>
      <c r="H22" s="69" t="s">
        <v>42</v>
      </c>
      <c r="I22" s="70"/>
    </row>
    <row r="23" spans="2:10" x14ac:dyDescent="0.25">
      <c r="B23" s="39"/>
      <c r="C23" s="40"/>
      <c r="D23" s="40"/>
      <c r="G23" s="39"/>
      <c r="H23" s="40"/>
      <c r="I23" s="40"/>
    </row>
    <row r="24" spans="2:10" x14ac:dyDescent="0.25">
      <c r="B24" s="34" t="s">
        <v>28</v>
      </c>
      <c r="C24" s="38"/>
      <c r="D24" s="29" t="s">
        <v>18</v>
      </c>
      <c r="G24" s="34" t="s">
        <v>28</v>
      </c>
      <c r="H24" s="38"/>
      <c r="I24" s="29" t="s">
        <v>18</v>
      </c>
    </row>
    <row r="25" spans="2:10" ht="15.75" thickBot="1" x14ac:dyDescent="0.3"/>
    <row r="26" spans="2:10" ht="15.75" thickBot="1" x14ac:dyDescent="0.3">
      <c r="B26" s="86" t="s">
        <v>26</v>
      </c>
      <c r="C26" s="87"/>
      <c r="D26" s="88"/>
      <c r="G26" s="86" t="s">
        <v>27</v>
      </c>
      <c r="H26" s="87"/>
      <c r="I26" s="88"/>
    </row>
    <row r="27" spans="2:10" x14ac:dyDescent="0.25">
      <c r="B27" s="15" t="s">
        <v>9</v>
      </c>
      <c r="C27" s="89" t="s">
        <v>16</v>
      </c>
      <c r="D27" s="89"/>
      <c r="G27" s="15" t="s">
        <v>9</v>
      </c>
      <c r="H27" s="90" t="s">
        <v>21</v>
      </c>
      <c r="I27" s="91"/>
    </row>
    <row r="28" spans="2:10" x14ac:dyDescent="0.25">
      <c r="B28" s="16" t="s">
        <v>6</v>
      </c>
      <c r="C28" s="92" t="s">
        <v>17</v>
      </c>
      <c r="D28" s="92"/>
      <c r="G28" s="16" t="s">
        <v>6</v>
      </c>
      <c r="H28" s="93" t="s">
        <v>17</v>
      </c>
      <c r="I28" s="94"/>
    </row>
    <row r="29" spans="2:10" x14ac:dyDescent="0.25">
      <c r="B29" s="16" t="s">
        <v>0</v>
      </c>
      <c r="C29" s="92" t="str">
        <f ca="1">B8</f>
        <v>September 2024</v>
      </c>
      <c r="D29" s="92"/>
      <c r="G29" s="16" t="s">
        <v>0</v>
      </c>
      <c r="H29" s="93" t="str">
        <f ca="1">G8</f>
        <v>September 2024</v>
      </c>
      <c r="I29" s="94"/>
    </row>
    <row r="30" spans="2:10" x14ac:dyDescent="0.25">
      <c r="B30" s="17" t="s">
        <v>1</v>
      </c>
      <c r="C30" s="98" t="s">
        <v>20</v>
      </c>
      <c r="D30" s="98"/>
      <c r="G30" s="17" t="s">
        <v>1</v>
      </c>
      <c r="H30" s="99" t="s">
        <v>15</v>
      </c>
      <c r="I30" s="100"/>
    </row>
    <row r="31" spans="2:10" x14ac:dyDescent="0.25">
      <c r="B31" s="17" t="s">
        <v>14</v>
      </c>
      <c r="C31" s="101" t="s">
        <v>7</v>
      </c>
      <c r="D31" s="101"/>
      <c r="G31" s="17" t="s">
        <v>14</v>
      </c>
      <c r="H31" s="102" t="s">
        <v>10</v>
      </c>
      <c r="I31" s="103"/>
    </row>
    <row r="32" spans="2:10" ht="15.75" thickBot="1" x14ac:dyDescent="0.3">
      <c r="B32" s="2"/>
      <c r="C32" s="3"/>
      <c r="D32" s="3"/>
      <c r="G32" s="2"/>
      <c r="H32" s="3"/>
      <c r="I32" s="3"/>
    </row>
    <row r="33" spans="2:9" ht="15.75" thickBot="1" x14ac:dyDescent="0.3">
      <c r="B33" s="9" t="s">
        <v>8</v>
      </c>
      <c r="C33" s="11">
        <f>AVERAGE(D44:D66)</f>
        <v>85.495909090909109</v>
      </c>
      <c r="D33" s="10" t="s">
        <v>5</v>
      </c>
      <c r="G33" s="9" t="s">
        <v>8</v>
      </c>
      <c r="H33" s="11">
        <f>I37</f>
        <v>38.348272727272729</v>
      </c>
      <c r="I33" s="10" t="s">
        <v>5</v>
      </c>
    </row>
    <row r="34" spans="2:9" ht="15.75" thickBot="1" x14ac:dyDescent="0.3">
      <c r="B34" s="20" t="s">
        <v>19</v>
      </c>
      <c r="C34" s="21"/>
      <c r="D34" s="22" t="s">
        <v>5</v>
      </c>
      <c r="G34" s="20" t="s">
        <v>19</v>
      </c>
      <c r="H34" s="21"/>
      <c r="I34" s="22" t="s">
        <v>5</v>
      </c>
    </row>
    <row r="35" spans="2:9" x14ac:dyDescent="0.25">
      <c r="B35" s="2"/>
      <c r="C35" s="4"/>
      <c r="D35" s="2"/>
    </row>
    <row r="36" spans="2:9" x14ac:dyDescent="0.25">
      <c r="G36" s="5" t="s">
        <v>2</v>
      </c>
      <c r="H36" s="6" t="s">
        <v>3</v>
      </c>
      <c r="I36" s="7" t="s">
        <v>4</v>
      </c>
    </row>
    <row r="37" spans="2:9" x14ac:dyDescent="0.25">
      <c r="G37" s="111" t="str">
        <f ca="1">"1st Front Month - "&amp;G8</f>
        <v>1st Front Month - September 2024</v>
      </c>
      <c r="H37" s="112"/>
      <c r="I37" s="35">
        <f>AVERAGE(I44:I72)</f>
        <v>38.348272727272729</v>
      </c>
    </row>
    <row r="40" spans="2:9" x14ac:dyDescent="0.25">
      <c r="G40" s="113" t="str">
        <f ca="1">"**Einmalrabatt gültig ausschliesslich für den Monat "&amp;MID(CELL("dateiname",A4),FIND("]",CELL("dateiname",A4))+1,255)</f>
        <v>**Einmalrabatt gültig ausschliesslich für den Monat September 2024</v>
      </c>
      <c r="H40" s="113"/>
      <c r="I40" s="113"/>
    </row>
    <row r="43" spans="2:9" x14ac:dyDescent="0.25">
      <c r="B43" s="30" t="s">
        <v>30</v>
      </c>
      <c r="C43" s="31" t="s">
        <v>3</v>
      </c>
      <c r="D43" s="32" t="s">
        <v>4</v>
      </c>
      <c r="G43" s="30" t="s">
        <v>31</v>
      </c>
      <c r="H43" s="33" t="s">
        <v>3</v>
      </c>
      <c r="I43" s="32" t="s">
        <v>29</v>
      </c>
    </row>
    <row r="44" spans="2:9" x14ac:dyDescent="0.25">
      <c r="B44" s="23" t="s">
        <v>55</v>
      </c>
      <c r="C44" s="24">
        <v>45495</v>
      </c>
      <c r="D44" s="25">
        <v>75.58</v>
      </c>
      <c r="G44" s="23"/>
      <c r="H44" s="27">
        <v>45495</v>
      </c>
      <c r="I44" s="37">
        <v>33.869999999999997</v>
      </c>
    </row>
    <row r="45" spans="2:9" x14ac:dyDescent="0.25">
      <c r="B45" s="26" t="s">
        <v>55</v>
      </c>
      <c r="C45" s="27">
        <v>45496</v>
      </c>
      <c r="D45" s="28">
        <v>76.099999999999994</v>
      </c>
      <c r="G45" s="23"/>
      <c r="H45" s="27">
        <v>45496</v>
      </c>
      <c r="I45" s="37">
        <v>33.701000000000001</v>
      </c>
    </row>
    <row r="46" spans="2:9" x14ac:dyDescent="0.25">
      <c r="B46" s="26" t="s">
        <v>55</v>
      </c>
      <c r="C46" s="27">
        <v>45497</v>
      </c>
      <c r="D46" s="28">
        <v>78.91</v>
      </c>
      <c r="G46" s="23"/>
      <c r="H46" s="27">
        <v>45497</v>
      </c>
      <c r="I46" s="37">
        <v>34.713999999999999</v>
      </c>
    </row>
    <row r="47" spans="2:9" x14ac:dyDescent="0.25">
      <c r="B47" s="26" t="s">
        <v>55</v>
      </c>
      <c r="C47" s="27">
        <v>45498</v>
      </c>
      <c r="D47" s="28">
        <v>77.28</v>
      </c>
      <c r="G47" s="23"/>
      <c r="H47" s="27">
        <v>45498</v>
      </c>
      <c r="I47" s="37">
        <v>33.823</v>
      </c>
    </row>
    <row r="48" spans="2:9" x14ac:dyDescent="0.25">
      <c r="B48" s="26" t="s">
        <v>55</v>
      </c>
      <c r="C48" s="27">
        <v>45499</v>
      </c>
      <c r="D48" s="28">
        <v>79.06</v>
      </c>
      <c r="G48" s="23"/>
      <c r="H48" s="27">
        <v>45499</v>
      </c>
      <c r="I48" s="37">
        <v>34.521999999999998</v>
      </c>
    </row>
    <row r="49" spans="2:9" x14ac:dyDescent="0.25">
      <c r="B49" s="26" t="s">
        <v>55</v>
      </c>
      <c r="C49" s="27">
        <v>45502</v>
      </c>
      <c r="D49" s="28">
        <v>80.62</v>
      </c>
      <c r="G49" s="23"/>
      <c r="H49" s="27">
        <v>45502</v>
      </c>
      <c r="I49" s="37">
        <v>35.984999999999999</v>
      </c>
    </row>
    <row r="50" spans="2:9" x14ac:dyDescent="0.25">
      <c r="B50" s="26" t="s">
        <v>55</v>
      </c>
      <c r="C50" s="27">
        <v>45503</v>
      </c>
      <c r="D50" s="28">
        <v>81.52</v>
      </c>
      <c r="G50" s="23"/>
      <c r="H50" s="27">
        <v>45503</v>
      </c>
      <c r="I50" s="37">
        <v>36.313000000000002</v>
      </c>
    </row>
    <row r="51" spans="2:9" x14ac:dyDescent="0.25">
      <c r="B51" s="26" t="s">
        <v>55</v>
      </c>
      <c r="C51" s="27">
        <v>45504</v>
      </c>
      <c r="D51" s="28">
        <v>83.14</v>
      </c>
      <c r="G51" s="23"/>
      <c r="H51" s="27">
        <v>45504</v>
      </c>
      <c r="I51" s="37">
        <v>37.191000000000003</v>
      </c>
    </row>
    <row r="52" spans="2:9" x14ac:dyDescent="0.25">
      <c r="B52" s="26" t="s">
        <v>55</v>
      </c>
      <c r="C52" s="27">
        <v>45505</v>
      </c>
      <c r="D52" s="28">
        <v>86.77</v>
      </c>
      <c r="G52" s="23"/>
      <c r="H52" s="27">
        <v>45505</v>
      </c>
      <c r="I52" s="37">
        <v>38.345999999999997</v>
      </c>
    </row>
    <row r="53" spans="2:9" x14ac:dyDescent="0.25">
      <c r="B53" s="26" t="s">
        <v>55</v>
      </c>
      <c r="C53" s="27">
        <v>45506</v>
      </c>
      <c r="D53" s="28">
        <v>86.23</v>
      </c>
      <c r="G53" s="23"/>
      <c r="H53" s="27">
        <v>45506</v>
      </c>
      <c r="I53" s="37">
        <v>38.024000000000001</v>
      </c>
    </row>
    <row r="54" spans="2:9" x14ac:dyDescent="0.25">
      <c r="B54" s="26" t="s">
        <v>55</v>
      </c>
      <c r="C54" s="27">
        <v>45509</v>
      </c>
      <c r="D54" s="28">
        <v>83.47</v>
      </c>
      <c r="G54" s="23"/>
      <c r="H54" s="27">
        <v>45509</v>
      </c>
      <c r="I54" s="37">
        <v>36.899000000000001</v>
      </c>
    </row>
    <row r="55" spans="2:9" x14ac:dyDescent="0.25">
      <c r="B55" s="26" t="s">
        <v>55</v>
      </c>
      <c r="C55" s="27">
        <v>45510</v>
      </c>
      <c r="D55" s="28">
        <v>85.94</v>
      </c>
      <c r="G55" s="23"/>
      <c r="H55" s="27">
        <v>45510</v>
      </c>
      <c r="I55" s="37">
        <v>38.371000000000002</v>
      </c>
    </row>
    <row r="56" spans="2:9" x14ac:dyDescent="0.25">
      <c r="B56" s="26" t="s">
        <v>55</v>
      </c>
      <c r="C56" s="27">
        <v>45511</v>
      </c>
      <c r="D56" s="28">
        <v>86.87</v>
      </c>
      <c r="G56" s="23"/>
      <c r="H56" s="27">
        <v>45511</v>
      </c>
      <c r="I56" s="37">
        <v>40.387999999999998</v>
      </c>
    </row>
    <row r="57" spans="2:9" x14ac:dyDescent="0.25">
      <c r="B57" s="26" t="s">
        <v>55</v>
      </c>
      <c r="C57" s="27">
        <v>45512</v>
      </c>
      <c r="D57" s="28">
        <v>89.88</v>
      </c>
      <c r="G57" s="23"/>
      <c r="H57" s="27">
        <v>45512</v>
      </c>
      <c r="I57" s="37">
        <v>41.988</v>
      </c>
    </row>
    <row r="58" spans="2:9" x14ac:dyDescent="0.25">
      <c r="B58" s="26" t="s">
        <v>55</v>
      </c>
      <c r="C58" s="27">
        <v>45513</v>
      </c>
      <c r="D58" s="28">
        <v>90</v>
      </c>
      <c r="G58" s="23"/>
      <c r="H58" s="27">
        <v>45513</v>
      </c>
      <c r="I58" s="37">
        <v>42.209000000000003</v>
      </c>
    </row>
    <row r="59" spans="2:9" x14ac:dyDescent="0.25">
      <c r="B59" s="26" t="s">
        <v>55</v>
      </c>
      <c r="C59" s="27">
        <v>45516</v>
      </c>
      <c r="D59" s="28">
        <v>90.18</v>
      </c>
      <c r="G59" s="23"/>
      <c r="H59" s="27">
        <v>45516</v>
      </c>
      <c r="I59" s="37">
        <v>41.613</v>
      </c>
    </row>
    <row r="60" spans="2:9" x14ac:dyDescent="0.25">
      <c r="B60" s="26" t="s">
        <v>55</v>
      </c>
      <c r="C60" s="27">
        <v>45517</v>
      </c>
      <c r="D60" s="28">
        <v>89.59</v>
      </c>
      <c r="G60" s="23"/>
      <c r="H60" s="27">
        <v>45517</v>
      </c>
      <c r="I60" s="37">
        <v>41.289000000000001</v>
      </c>
    </row>
    <row r="61" spans="2:9" x14ac:dyDescent="0.25">
      <c r="B61" s="26" t="s">
        <v>55</v>
      </c>
      <c r="C61" s="27">
        <v>45518</v>
      </c>
      <c r="D61" s="28">
        <v>90.17</v>
      </c>
      <c r="G61" s="23"/>
      <c r="H61" s="27">
        <v>45518</v>
      </c>
      <c r="I61" s="37">
        <v>40.578000000000003</v>
      </c>
    </row>
    <row r="62" spans="2:9" x14ac:dyDescent="0.25">
      <c r="B62" s="26" t="s">
        <v>55</v>
      </c>
      <c r="C62" s="27">
        <v>45519</v>
      </c>
      <c r="D62" s="28">
        <v>91.65</v>
      </c>
      <c r="G62" s="23"/>
      <c r="H62" s="27">
        <v>45519</v>
      </c>
      <c r="I62" s="37">
        <v>41</v>
      </c>
    </row>
    <row r="63" spans="2:9" x14ac:dyDescent="0.25">
      <c r="B63" s="26" t="s">
        <v>55</v>
      </c>
      <c r="C63" s="27">
        <v>45520</v>
      </c>
      <c r="D63" s="28">
        <v>92.02</v>
      </c>
      <c r="G63" s="23"/>
      <c r="H63" s="27">
        <v>45520</v>
      </c>
      <c r="I63" s="37">
        <v>41.238</v>
      </c>
    </row>
    <row r="64" spans="2:9" x14ac:dyDescent="0.25">
      <c r="B64" s="26" t="s">
        <v>55</v>
      </c>
      <c r="C64" s="27">
        <v>45523</v>
      </c>
      <c r="D64" s="28">
        <v>93.33</v>
      </c>
      <c r="G64" s="23"/>
      <c r="H64" s="27">
        <v>45523</v>
      </c>
      <c r="I64" s="37">
        <v>41.732999999999997</v>
      </c>
    </row>
    <row r="65" spans="2:11" x14ac:dyDescent="0.25">
      <c r="B65" s="26" t="s">
        <v>55</v>
      </c>
      <c r="C65" s="27">
        <v>45524</v>
      </c>
      <c r="D65" s="28">
        <v>92.6</v>
      </c>
      <c r="G65" s="23"/>
      <c r="H65" s="27">
        <v>45524</v>
      </c>
      <c r="I65" s="37">
        <v>39.866999999999997</v>
      </c>
    </row>
    <row r="66" spans="2:11" x14ac:dyDescent="0.25">
      <c r="B66" s="26"/>
      <c r="C66" s="27"/>
      <c r="D66" s="28"/>
      <c r="G66" s="26"/>
      <c r="H66" s="27"/>
      <c r="I66" s="37"/>
    </row>
    <row r="67" spans="2:11" x14ac:dyDescent="0.25">
      <c r="G67" s="1" t="s">
        <v>32</v>
      </c>
      <c r="J67" s="1" t="s">
        <v>32</v>
      </c>
      <c r="K67" s="1" t="s">
        <v>32</v>
      </c>
    </row>
    <row r="68" spans="2:11" x14ac:dyDescent="0.25">
      <c r="G68" s="1" t="s">
        <v>32</v>
      </c>
      <c r="J68" s="1" t="s">
        <v>32</v>
      </c>
      <c r="K68" s="1" t="s">
        <v>32</v>
      </c>
    </row>
    <row r="69" spans="2:11" x14ac:dyDescent="0.25">
      <c r="G69" s="1" t="s">
        <v>32</v>
      </c>
      <c r="J69" s="1" t="s">
        <v>32</v>
      </c>
      <c r="K69" s="1" t="s">
        <v>32</v>
      </c>
    </row>
    <row r="70" spans="2:11" x14ac:dyDescent="0.25">
      <c r="G70" s="1" t="s">
        <v>32</v>
      </c>
      <c r="J70" s="1" t="s">
        <v>32</v>
      </c>
      <c r="K70" s="1" t="s">
        <v>32</v>
      </c>
    </row>
    <row r="71" spans="2:11" x14ac:dyDescent="0.25">
      <c r="G71" s="1" t="s">
        <v>32</v>
      </c>
      <c r="J71" s="1" t="s">
        <v>32</v>
      </c>
      <c r="K71" s="1" t="s">
        <v>32</v>
      </c>
    </row>
    <row r="72" spans="2:11" x14ac:dyDescent="0.25">
      <c r="G72" s="1" t="s">
        <v>32</v>
      </c>
      <c r="J72" s="1" t="s">
        <v>32</v>
      </c>
      <c r="K72" s="1" t="s">
        <v>32</v>
      </c>
    </row>
    <row r="73" spans="2:11" x14ac:dyDescent="0.25">
      <c r="G73" s="1" t="s">
        <v>32</v>
      </c>
      <c r="J73" s="1" t="s">
        <v>32</v>
      </c>
      <c r="K73" s="1" t="s">
        <v>32</v>
      </c>
    </row>
    <row r="74" spans="2:11" x14ac:dyDescent="0.25">
      <c r="G74" s="1" t="s">
        <v>32</v>
      </c>
      <c r="H74" s="1" t="s">
        <v>32</v>
      </c>
      <c r="I74" s="1" t="s">
        <v>32</v>
      </c>
      <c r="J74" s="1" t="s">
        <v>32</v>
      </c>
      <c r="K74" s="1" t="s">
        <v>32</v>
      </c>
    </row>
  </sheetData>
  <mergeCells count="33">
    <mergeCell ref="G37:H37"/>
    <mergeCell ref="G40:I40"/>
    <mergeCell ref="C29:D29"/>
    <mergeCell ref="H29:I29"/>
    <mergeCell ref="C30:D30"/>
    <mergeCell ref="H30:I30"/>
    <mergeCell ref="C31:D31"/>
    <mergeCell ref="H31:I31"/>
    <mergeCell ref="B26:D26"/>
    <mergeCell ref="G26:I26"/>
    <mergeCell ref="C27:D27"/>
    <mergeCell ref="H27:I27"/>
    <mergeCell ref="C28:D28"/>
    <mergeCell ref="H28:I28"/>
    <mergeCell ref="C20:D20"/>
    <mergeCell ref="H20:I20"/>
    <mergeCell ref="C21:D21"/>
    <mergeCell ref="H21:I21"/>
    <mergeCell ref="C22:D22"/>
    <mergeCell ref="H22:I22"/>
    <mergeCell ref="C19:D19"/>
    <mergeCell ref="H19:I19"/>
    <mergeCell ref="B4:B5"/>
    <mergeCell ref="G4:G5"/>
    <mergeCell ref="B7:D7"/>
    <mergeCell ref="G7:I7"/>
    <mergeCell ref="B8:D8"/>
    <mergeCell ref="G8:I8"/>
    <mergeCell ref="B14:I14"/>
    <mergeCell ref="C16:D16"/>
    <mergeCell ref="H16:I16"/>
    <mergeCell ref="B18:D18"/>
    <mergeCell ref="G18:I18"/>
  </mergeCells>
  <hyperlinks>
    <hyperlink ref="C31:D31" r:id="rId1" display="EEX" xr:uid="{00000000-0004-0000-0400-000000000000}"/>
    <hyperlink ref="B24" r:id="rId2" xr:uid="{00000000-0004-0000-0400-000001000000}"/>
    <hyperlink ref="G24" r:id="rId3" xr:uid="{00000000-0004-0000-0400-000002000000}"/>
    <hyperlink ref="H31:I31" r:id="rId4" display="CEGH" xr:uid="{00000000-0004-0000-0400-000003000000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customProperties>
    <customPr name="_pios_id" r:id="rId6"/>
  </customPropertie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0.79998168889431442"/>
  </sheetPr>
  <dimension ref="B1:K74"/>
  <sheetViews>
    <sheetView zoomScaleNormal="100" workbookViewId="0">
      <selection activeCell="C16" sqref="C16:D16"/>
    </sheetView>
  </sheetViews>
  <sheetFormatPr baseColWidth="10" defaultColWidth="11.42578125" defaultRowHeight="15" x14ac:dyDescent="0.25"/>
  <cols>
    <col min="1" max="1" width="5.7109375" style="1" customWidth="1"/>
    <col min="2" max="2" width="38.7109375" style="1" bestFit="1" customWidth="1"/>
    <col min="3" max="4" width="16.5703125" style="1" customWidth="1"/>
    <col min="5" max="6" width="5.7109375" style="1" customWidth="1"/>
    <col min="7" max="7" width="38.7109375" style="1" bestFit="1" customWidth="1"/>
    <col min="8" max="9" width="16.5703125" style="1" customWidth="1"/>
    <col min="10" max="10" width="5.7109375" style="1" customWidth="1"/>
    <col min="11" max="16384" width="11.42578125" style="1"/>
  </cols>
  <sheetData>
    <row r="1" spans="2:9" ht="15" customHeight="1" x14ac:dyDescent="0.25"/>
    <row r="2" spans="2:9" ht="15" customHeight="1" x14ac:dyDescent="0.25"/>
    <row r="3" spans="2:9" ht="15" customHeight="1" x14ac:dyDescent="0.25"/>
    <row r="4" spans="2:9" ht="15" customHeight="1" x14ac:dyDescent="0.25">
      <c r="B4" s="104" t="s">
        <v>39</v>
      </c>
      <c r="C4" s="43"/>
      <c r="D4" s="43"/>
      <c r="E4" s="43"/>
      <c r="F4" s="43"/>
      <c r="G4" s="104" t="s">
        <v>40</v>
      </c>
    </row>
    <row r="5" spans="2:9" ht="15" customHeight="1" x14ac:dyDescent="0.25">
      <c r="B5" s="104"/>
      <c r="C5" s="43"/>
      <c r="D5" s="43"/>
      <c r="E5" s="43"/>
      <c r="F5" s="43"/>
      <c r="G5" s="104"/>
    </row>
    <row r="6" spans="2:9" ht="15.75" thickBot="1" x14ac:dyDescent="0.3"/>
    <row r="7" spans="2:9" x14ac:dyDescent="0.25">
      <c r="B7" s="105" t="s">
        <v>22</v>
      </c>
      <c r="C7" s="106"/>
      <c r="D7" s="107"/>
      <c r="G7" s="105" t="s">
        <v>24</v>
      </c>
      <c r="H7" s="106"/>
      <c r="I7" s="107"/>
    </row>
    <row r="8" spans="2:9" ht="15.75" thickBot="1" x14ac:dyDescent="0.3">
      <c r="B8" s="108" t="str">
        <f ca="1">MID(CELL("dateiname",A1),FIND("]",CELL("dateiname",A1))+1,255)</f>
        <v>August 2024</v>
      </c>
      <c r="C8" s="109"/>
      <c r="D8" s="110"/>
      <c r="G8" s="108" t="str">
        <f ca="1">MID(CELL("dateiname",F1),FIND("]",CELL("dateiname",F1))+1,255)</f>
        <v>August 2024</v>
      </c>
      <c r="H8" s="109"/>
      <c r="I8" s="110"/>
    </row>
    <row r="9" spans="2:9" x14ac:dyDescent="0.25">
      <c r="B9" s="18" t="s">
        <v>13</v>
      </c>
      <c r="C9" s="19" t="s">
        <v>11</v>
      </c>
      <c r="D9" s="19" t="s">
        <v>12</v>
      </c>
      <c r="G9" s="14" t="s">
        <v>13</v>
      </c>
      <c r="H9" s="8" t="s">
        <v>11</v>
      </c>
      <c r="I9" s="8" t="s">
        <v>12</v>
      </c>
    </row>
    <row r="10" spans="2:9" x14ac:dyDescent="0.25">
      <c r="B10" s="41" t="s">
        <v>48</v>
      </c>
      <c r="C10" s="36">
        <f>ROUND(((($C$33-$C$34)*1.1)+30)/10,2)</f>
        <v>10.88</v>
      </c>
      <c r="D10" s="12">
        <f>C10*1.2</f>
        <v>13.056000000000001</v>
      </c>
      <c r="E10" s="13"/>
      <c r="F10" s="13"/>
      <c r="G10" s="41" t="s">
        <v>51</v>
      </c>
      <c r="H10" s="36">
        <f>ROUND((($H$33-$H$34)+20)/10,2)</f>
        <v>5.4</v>
      </c>
      <c r="I10" s="12">
        <f>H10*1.2</f>
        <v>6.48</v>
      </c>
    </row>
    <row r="11" spans="2:9" x14ac:dyDescent="0.25">
      <c r="B11" s="41" t="s">
        <v>49</v>
      </c>
      <c r="C11" s="36">
        <f>ROUND(((($C$33-$C$34)*1.1)+32.5)/10,2)</f>
        <v>11.13</v>
      </c>
      <c r="D11" s="12">
        <f>C11*1.2</f>
        <v>13.356</v>
      </c>
      <c r="E11" s="13"/>
      <c r="F11" s="13"/>
      <c r="G11" s="41" t="s">
        <v>52</v>
      </c>
      <c r="H11" s="36">
        <f>ROUND((($H$33-$H$34)+22.5)/10,2)</f>
        <v>5.65</v>
      </c>
      <c r="I11" s="12">
        <f>H11*1.2</f>
        <v>6.78</v>
      </c>
    </row>
    <row r="12" spans="2:9" x14ac:dyDescent="0.25">
      <c r="B12" s="41" t="s">
        <v>46</v>
      </c>
      <c r="C12" s="36">
        <f>ROUND(((($C$33-$C$34)*1.1)+25)/10,2)</f>
        <v>10.38</v>
      </c>
      <c r="D12" s="12">
        <f>C12*1.2</f>
        <v>12.456000000000001</v>
      </c>
      <c r="E12" s="13"/>
      <c r="F12" s="13"/>
      <c r="G12" s="41" t="s">
        <v>47</v>
      </c>
      <c r="H12" s="36">
        <f>ROUND((($H$33-$H$34)+15)/10,2)</f>
        <v>4.9000000000000004</v>
      </c>
      <c r="I12" s="12">
        <f>H12*1.2</f>
        <v>5.88</v>
      </c>
    </row>
    <row r="13" spans="2:9" x14ac:dyDescent="0.25">
      <c r="B13" s="41" t="s">
        <v>53</v>
      </c>
      <c r="C13" s="36">
        <f>ROUND(((($C$33-$C$34)*1.1)+27.5)/10,2)</f>
        <v>10.63</v>
      </c>
      <c r="D13" s="12">
        <f t="shared" ref="D13" si="0">C13*1.2</f>
        <v>12.756</v>
      </c>
      <c r="E13" s="13"/>
      <c r="F13" s="13"/>
      <c r="G13" s="41" t="s">
        <v>50</v>
      </c>
      <c r="H13" s="36">
        <f>ROUND((($H$33-$H$34)+17.5)/10,2)</f>
        <v>5.15</v>
      </c>
      <c r="I13" s="12">
        <f t="shared" ref="I13" si="1">H13*1.2</f>
        <v>6.1800000000000006</v>
      </c>
    </row>
    <row r="14" spans="2:9" x14ac:dyDescent="0.25">
      <c r="B14" s="78"/>
      <c r="C14" s="78"/>
      <c r="D14" s="78"/>
      <c r="E14" s="78"/>
      <c r="F14" s="78"/>
      <c r="G14" s="78"/>
      <c r="H14" s="78"/>
      <c r="I14" s="78"/>
    </row>
    <row r="15" spans="2:9" x14ac:dyDescent="0.25">
      <c r="B15" s="41" t="s">
        <v>33</v>
      </c>
      <c r="C15" s="36">
        <v>5</v>
      </c>
      <c r="D15" s="12">
        <f t="shared" ref="D15" si="2">C15*1.2</f>
        <v>6</v>
      </c>
      <c r="E15" s="38"/>
      <c r="F15" s="38"/>
      <c r="G15" s="41" t="s">
        <v>33</v>
      </c>
      <c r="H15" s="36">
        <f>C15</f>
        <v>5</v>
      </c>
      <c r="I15" s="12">
        <f t="shared" ref="I15" si="3">H15*1.2</f>
        <v>6</v>
      </c>
    </row>
    <row r="16" spans="2:9" x14ac:dyDescent="0.25">
      <c r="B16" s="42" t="s">
        <v>36</v>
      </c>
      <c r="C16" s="79" t="s">
        <v>67</v>
      </c>
      <c r="D16" s="80"/>
      <c r="E16" s="38"/>
      <c r="F16" s="38"/>
      <c r="G16" s="42" t="str">
        <f>B16</f>
        <v>Gratis Energie</v>
      </c>
      <c r="H16" s="79" t="s">
        <v>67</v>
      </c>
      <c r="I16" s="80"/>
    </row>
    <row r="17" spans="2:10" ht="15.75" thickBot="1" x14ac:dyDescent="0.3"/>
    <row r="18" spans="2:10" ht="15.75" thickBot="1" x14ac:dyDescent="0.3">
      <c r="B18" s="86" t="s">
        <v>23</v>
      </c>
      <c r="C18" s="87"/>
      <c r="D18" s="88"/>
      <c r="G18" s="86" t="s">
        <v>25</v>
      </c>
      <c r="H18" s="87"/>
      <c r="I18" s="88"/>
    </row>
    <row r="19" spans="2:10" x14ac:dyDescent="0.25">
      <c r="B19" s="41" t="s">
        <v>48</v>
      </c>
      <c r="C19" s="68" t="s">
        <v>35</v>
      </c>
      <c r="D19" s="68"/>
      <c r="G19" s="41" t="s">
        <v>51</v>
      </c>
      <c r="H19" s="69" t="s">
        <v>43</v>
      </c>
      <c r="I19" s="70"/>
    </row>
    <row r="20" spans="2:10" x14ac:dyDescent="0.25">
      <c r="B20" s="41" t="s">
        <v>49</v>
      </c>
      <c r="C20" s="69" t="s">
        <v>38</v>
      </c>
      <c r="D20" s="70"/>
      <c r="G20" s="41" t="s">
        <v>52</v>
      </c>
      <c r="H20" s="69" t="s">
        <v>44</v>
      </c>
      <c r="I20" s="70"/>
    </row>
    <row r="21" spans="2:10" x14ac:dyDescent="0.25">
      <c r="B21" s="41" t="s">
        <v>46</v>
      </c>
      <c r="C21" s="84" t="s">
        <v>34</v>
      </c>
      <c r="D21" s="85"/>
      <c r="G21" s="41" t="s">
        <v>47</v>
      </c>
      <c r="H21" s="84" t="s">
        <v>41</v>
      </c>
      <c r="I21" s="85"/>
      <c r="J21"/>
    </row>
    <row r="22" spans="2:10" x14ac:dyDescent="0.25">
      <c r="B22" s="41" t="s">
        <v>53</v>
      </c>
      <c r="C22" s="68" t="s">
        <v>37</v>
      </c>
      <c r="D22" s="68"/>
      <c r="G22" s="41" t="s">
        <v>50</v>
      </c>
      <c r="H22" s="69" t="s">
        <v>42</v>
      </c>
      <c r="I22" s="70"/>
    </row>
    <row r="23" spans="2:10" x14ac:dyDescent="0.25">
      <c r="B23" s="39"/>
      <c r="C23" s="40"/>
      <c r="D23" s="40"/>
      <c r="G23" s="39"/>
      <c r="H23" s="40"/>
      <c r="I23" s="40"/>
    </row>
    <row r="24" spans="2:10" x14ac:dyDescent="0.25">
      <c r="B24" s="34" t="s">
        <v>28</v>
      </c>
      <c r="C24" s="38"/>
      <c r="D24" s="29" t="s">
        <v>18</v>
      </c>
      <c r="G24" s="34" t="s">
        <v>28</v>
      </c>
      <c r="H24" s="38"/>
      <c r="I24" s="29" t="s">
        <v>18</v>
      </c>
    </row>
    <row r="25" spans="2:10" ht="15.75" thickBot="1" x14ac:dyDescent="0.3"/>
    <row r="26" spans="2:10" ht="15.75" thickBot="1" x14ac:dyDescent="0.3">
      <c r="B26" s="86" t="s">
        <v>26</v>
      </c>
      <c r="C26" s="87"/>
      <c r="D26" s="88"/>
      <c r="G26" s="86" t="s">
        <v>27</v>
      </c>
      <c r="H26" s="87"/>
      <c r="I26" s="88"/>
    </row>
    <row r="27" spans="2:10" x14ac:dyDescent="0.25">
      <c r="B27" s="15" t="s">
        <v>9</v>
      </c>
      <c r="C27" s="89" t="s">
        <v>16</v>
      </c>
      <c r="D27" s="89"/>
      <c r="G27" s="15" t="s">
        <v>9</v>
      </c>
      <c r="H27" s="90" t="s">
        <v>21</v>
      </c>
      <c r="I27" s="91"/>
    </row>
    <row r="28" spans="2:10" x14ac:dyDescent="0.25">
      <c r="B28" s="16" t="s">
        <v>6</v>
      </c>
      <c r="C28" s="92" t="s">
        <v>17</v>
      </c>
      <c r="D28" s="92"/>
      <c r="G28" s="16" t="s">
        <v>6</v>
      </c>
      <c r="H28" s="93" t="s">
        <v>17</v>
      </c>
      <c r="I28" s="94"/>
    </row>
    <row r="29" spans="2:10" x14ac:dyDescent="0.25">
      <c r="B29" s="16" t="s">
        <v>0</v>
      </c>
      <c r="C29" s="92" t="str">
        <f ca="1">B8</f>
        <v>August 2024</v>
      </c>
      <c r="D29" s="92"/>
      <c r="G29" s="16" t="s">
        <v>0</v>
      </c>
      <c r="H29" s="93" t="str">
        <f ca="1">G8</f>
        <v>August 2024</v>
      </c>
      <c r="I29" s="94"/>
    </row>
    <row r="30" spans="2:10" x14ac:dyDescent="0.25">
      <c r="B30" s="17" t="s">
        <v>1</v>
      </c>
      <c r="C30" s="98" t="s">
        <v>20</v>
      </c>
      <c r="D30" s="98"/>
      <c r="G30" s="17" t="s">
        <v>1</v>
      </c>
      <c r="H30" s="99" t="s">
        <v>15</v>
      </c>
      <c r="I30" s="100"/>
    </row>
    <row r="31" spans="2:10" x14ac:dyDescent="0.25">
      <c r="B31" s="17" t="s">
        <v>14</v>
      </c>
      <c r="C31" s="101" t="s">
        <v>7</v>
      </c>
      <c r="D31" s="101"/>
      <c r="G31" s="17" t="s">
        <v>14</v>
      </c>
      <c r="H31" s="102" t="s">
        <v>10</v>
      </c>
      <c r="I31" s="103"/>
    </row>
    <row r="32" spans="2:10" ht="15.75" thickBot="1" x14ac:dyDescent="0.3">
      <c r="B32" s="2"/>
      <c r="C32" s="3"/>
      <c r="D32" s="3"/>
      <c r="G32" s="2"/>
      <c r="H32" s="3"/>
      <c r="I32" s="3"/>
    </row>
    <row r="33" spans="2:9" ht="15.75" thickBot="1" x14ac:dyDescent="0.3">
      <c r="B33" s="9" t="s">
        <v>8</v>
      </c>
      <c r="C33" s="11">
        <f>AVERAGE(D44:D66)</f>
        <v>71.594285714285732</v>
      </c>
      <c r="D33" s="10" t="s">
        <v>5</v>
      </c>
      <c r="G33" s="9" t="s">
        <v>8</v>
      </c>
      <c r="H33" s="11">
        <f>I37</f>
        <v>33.954000000000001</v>
      </c>
      <c r="I33" s="10" t="s">
        <v>5</v>
      </c>
    </row>
    <row r="34" spans="2:9" ht="15.75" thickBot="1" x14ac:dyDescent="0.3">
      <c r="B34" s="20" t="s">
        <v>19</v>
      </c>
      <c r="C34" s="21"/>
      <c r="D34" s="22" t="s">
        <v>5</v>
      </c>
      <c r="G34" s="20" t="s">
        <v>19</v>
      </c>
      <c r="H34" s="21"/>
      <c r="I34" s="22" t="s">
        <v>5</v>
      </c>
    </row>
    <row r="35" spans="2:9" x14ac:dyDescent="0.25">
      <c r="B35" s="2"/>
      <c r="C35" s="4"/>
      <c r="D35" s="2"/>
    </row>
    <row r="36" spans="2:9" x14ac:dyDescent="0.25">
      <c r="G36" s="5" t="s">
        <v>2</v>
      </c>
      <c r="H36" s="6" t="s">
        <v>3</v>
      </c>
      <c r="I36" s="7" t="s">
        <v>4</v>
      </c>
    </row>
    <row r="37" spans="2:9" x14ac:dyDescent="0.25">
      <c r="G37" s="111" t="str">
        <f ca="1">"1st Front Month - "&amp;G8</f>
        <v>1st Front Month - August 2024</v>
      </c>
      <c r="H37" s="112"/>
      <c r="I37" s="35">
        <f>AVERAGE(I44:I72)</f>
        <v>33.954000000000001</v>
      </c>
    </row>
    <row r="40" spans="2:9" x14ac:dyDescent="0.25">
      <c r="G40" s="113" t="str">
        <f ca="1">"**Einmalrabatt gültig ausschliesslich für den Monat "&amp;MID(CELL("dateiname",A4),FIND("]",CELL("dateiname",A4))+1,255)</f>
        <v>**Einmalrabatt gültig ausschliesslich für den Monat August 2024</v>
      </c>
      <c r="H40" s="113"/>
      <c r="I40" s="113"/>
    </row>
    <row r="43" spans="2:9" x14ac:dyDescent="0.25">
      <c r="B43" s="30" t="s">
        <v>30</v>
      </c>
      <c r="C43" s="31" t="s">
        <v>3</v>
      </c>
      <c r="D43" s="32" t="s">
        <v>4</v>
      </c>
      <c r="G43" s="30" t="s">
        <v>31</v>
      </c>
      <c r="H43" s="33" t="s">
        <v>3</v>
      </c>
      <c r="I43" s="32" t="s">
        <v>29</v>
      </c>
    </row>
    <row r="44" spans="2:9" x14ac:dyDescent="0.25">
      <c r="B44" s="23" t="s">
        <v>54</v>
      </c>
      <c r="C44" s="24">
        <v>45464</v>
      </c>
      <c r="D44" s="25">
        <v>74.790000000000006</v>
      </c>
      <c r="G44" s="23"/>
      <c r="H44" s="27">
        <v>45464</v>
      </c>
      <c r="I44" s="37">
        <v>35.206000000000003</v>
      </c>
    </row>
    <row r="45" spans="2:9" x14ac:dyDescent="0.25">
      <c r="B45" s="26" t="s">
        <v>54</v>
      </c>
      <c r="C45" s="27">
        <v>45467</v>
      </c>
      <c r="D45" s="28">
        <v>73.39</v>
      </c>
      <c r="G45" s="23"/>
      <c r="H45" s="27">
        <v>45467</v>
      </c>
      <c r="I45" s="37">
        <v>35.389000000000003</v>
      </c>
    </row>
    <row r="46" spans="2:9" x14ac:dyDescent="0.25">
      <c r="B46" s="26" t="s">
        <v>54</v>
      </c>
      <c r="C46" s="27">
        <v>45468</v>
      </c>
      <c r="D46" s="28">
        <v>75.86</v>
      </c>
      <c r="G46" s="23"/>
      <c r="H46" s="27">
        <v>45468</v>
      </c>
      <c r="I46" s="37">
        <v>36.182000000000009</v>
      </c>
    </row>
    <row r="47" spans="2:9" x14ac:dyDescent="0.25">
      <c r="B47" s="26" t="s">
        <v>54</v>
      </c>
      <c r="C47" s="27">
        <v>45469</v>
      </c>
      <c r="D47" s="28">
        <v>74.19</v>
      </c>
      <c r="G47" s="23"/>
      <c r="H47" s="27">
        <v>45469</v>
      </c>
      <c r="I47" s="37">
        <v>35.110999999999997</v>
      </c>
    </row>
    <row r="48" spans="2:9" x14ac:dyDescent="0.25">
      <c r="B48" s="26" t="s">
        <v>54</v>
      </c>
      <c r="C48" s="27">
        <v>45470</v>
      </c>
      <c r="D48" s="28">
        <v>75.040000000000006</v>
      </c>
      <c r="G48" s="23"/>
      <c r="H48" s="27">
        <v>45470</v>
      </c>
      <c r="I48" s="37">
        <v>35.866999999999997</v>
      </c>
    </row>
    <row r="49" spans="2:9" x14ac:dyDescent="0.25">
      <c r="B49" s="26" t="s">
        <v>54</v>
      </c>
      <c r="C49" s="27">
        <v>45471</v>
      </c>
      <c r="D49" s="28">
        <v>76.22</v>
      </c>
      <c r="G49" s="23"/>
      <c r="H49" s="27">
        <v>45471</v>
      </c>
      <c r="I49" s="37">
        <v>35.427</v>
      </c>
    </row>
    <row r="50" spans="2:9" x14ac:dyDescent="0.25">
      <c r="B50" s="26" t="s">
        <v>54</v>
      </c>
      <c r="C50" s="27">
        <v>45474</v>
      </c>
      <c r="D50" s="28">
        <v>74.95</v>
      </c>
      <c r="G50" s="23"/>
      <c r="H50" s="27">
        <v>45474</v>
      </c>
      <c r="I50" s="37">
        <v>34.329000000000001</v>
      </c>
    </row>
    <row r="51" spans="2:9" x14ac:dyDescent="0.25">
      <c r="B51" s="26" t="s">
        <v>54</v>
      </c>
      <c r="C51" s="27">
        <v>45475</v>
      </c>
      <c r="D51" s="28">
        <v>77.42</v>
      </c>
      <c r="G51" s="23"/>
      <c r="H51" s="27">
        <v>45475</v>
      </c>
      <c r="I51" s="37">
        <v>34.520000000000003</v>
      </c>
    </row>
    <row r="52" spans="2:9" x14ac:dyDescent="0.25">
      <c r="B52" s="26" t="s">
        <v>54</v>
      </c>
      <c r="C52" s="27">
        <v>45476</v>
      </c>
      <c r="D52" s="28">
        <v>75</v>
      </c>
      <c r="G52" s="23"/>
      <c r="H52" s="27">
        <v>45476</v>
      </c>
      <c r="I52" s="37">
        <v>33.507000000000005</v>
      </c>
    </row>
    <row r="53" spans="2:9" x14ac:dyDescent="0.25">
      <c r="B53" s="26" t="s">
        <v>54</v>
      </c>
      <c r="C53" s="27">
        <v>45477</v>
      </c>
      <c r="D53" s="28">
        <v>74.849999999999994</v>
      </c>
      <c r="G53" s="23"/>
      <c r="H53" s="27">
        <v>45477</v>
      </c>
      <c r="I53" s="37">
        <v>34.020000000000003</v>
      </c>
    </row>
    <row r="54" spans="2:9" x14ac:dyDescent="0.25">
      <c r="B54" s="26" t="s">
        <v>54</v>
      </c>
      <c r="C54" s="27">
        <v>45478</v>
      </c>
      <c r="D54" s="28">
        <v>73.89</v>
      </c>
      <c r="G54" s="23"/>
      <c r="H54" s="27">
        <v>45478</v>
      </c>
      <c r="I54" s="37">
        <v>33.793999999999997</v>
      </c>
    </row>
    <row r="55" spans="2:9" x14ac:dyDescent="0.25">
      <c r="B55" s="26" t="s">
        <v>54</v>
      </c>
      <c r="C55" s="27">
        <v>45481</v>
      </c>
      <c r="D55" s="28">
        <v>70.88</v>
      </c>
      <c r="G55" s="23"/>
      <c r="H55" s="27">
        <v>45481</v>
      </c>
      <c r="I55" s="37">
        <v>32.999000000000002</v>
      </c>
    </row>
    <row r="56" spans="2:9" x14ac:dyDescent="0.25">
      <c r="B56" s="26" t="s">
        <v>54</v>
      </c>
      <c r="C56" s="27">
        <v>45482</v>
      </c>
      <c r="D56" s="28">
        <v>67.95</v>
      </c>
      <c r="G56" s="23"/>
      <c r="H56" s="27">
        <v>45482</v>
      </c>
      <c r="I56" s="37">
        <v>32.152999999999999</v>
      </c>
    </row>
    <row r="57" spans="2:9" x14ac:dyDescent="0.25">
      <c r="B57" s="26" t="s">
        <v>54</v>
      </c>
      <c r="C57" s="27">
        <v>45483</v>
      </c>
      <c r="D57" s="28">
        <v>66.209999999999994</v>
      </c>
      <c r="G57" s="23"/>
      <c r="H57" s="27">
        <v>45483</v>
      </c>
      <c r="I57" s="37">
        <v>31.753000000000004</v>
      </c>
    </row>
    <row r="58" spans="2:9" x14ac:dyDescent="0.25">
      <c r="B58" s="26" t="s">
        <v>54</v>
      </c>
      <c r="C58" s="27">
        <v>45484</v>
      </c>
      <c r="D58" s="28">
        <v>66.900000000000006</v>
      </c>
      <c r="G58" s="23"/>
      <c r="H58" s="27">
        <v>45484</v>
      </c>
      <c r="I58" s="37">
        <v>32.217000000000006</v>
      </c>
    </row>
    <row r="59" spans="2:9" x14ac:dyDescent="0.25">
      <c r="B59" s="26" t="s">
        <v>54</v>
      </c>
      <c r="C59" s="27">
        <v>45485</v>
      </c>
      <c r="D59" s="28">
        <v>68.34</v>
      </c>
      <c r="G59" s="23"/>
      <c r="H59" s="27">
        <v>45485</v>
      </c>
      <c r="I59" s="37">
        <v>32.866999999999997</v>
      </c>
    </row>
    <row r="60" spans="2:9" x14ac:dyDescent="0.25">
      <c r="B60" s="26" t="s">
        <v>54</v>
      </c>
      <c r="C60" s="27">
        <v>45488</v>
      </c>
      <c r="D60" s="28">
        <v>66.83</v>
      </c>
      <c r="G60" s="23"/>
      <c r="H60" s="27">
        <v>45488</v>
      </c>
      <c r="I60" s="37">
        <v>32.567999999999998</v>
      </c>
    </row>
    <row r="61" spans="2:9" x14ac:dyDescent="0.25">
      <c r="B61" s="26" t="s">
        <v>54</v>
      </c>
      <c r="C61" s="27">
        <v>45489</v>
      </c>
      <c r="D61" s="28">
        <v>69.38</v>
      </c>
      <c r="G61" s="23"/>
      <c r="H61" s="27">
        <v>45489</v>
      </c>
      <c r="I61" s="37">
        <v>34.22</v>
      </c>
    </row>
    <row r="62" spans="2:9" x14ac:dyDescent="0.25">
      <c r="B62" s="26" t="s">
        <v>54</v>
      </c>
      <c r="C62" s="27">
        <v>45490</v>
      </c>
      <c r="D62" s="28">
        <v>66.75</v>
      </c>
      <c r="G62" s="23"/>
      <c r="H62" s="27">
        <v>45490</v>
      </c>
      <c r="I62" s="37">
        <v>33.347000000000001</v>
      </c>
    </row>
    <row r="63" spans="2:9" x14ac:dyDescent="0.25">
      <c r="B63" s="26" t="s">
        <v>54</v>
      </c>
      <c r="C63" s="27">
        <v>45491</v>
      </c>
      <c r="D63" s="28">
        <v>67.989999999999995</v>
      </c>
      <c r="G63" s="23"/>
      <c r="H63" s="27">
        <v>45491</v>
      </c>
      <c r="I63" s="37">
        <v>34.020000000000003</v>
      </c>
    </row>
    <row r="64" spans="2:9" x14ac:dyDescent="0.25">
      <c r="B64" s="26" t="s">
        <v>54</v>
      </c>
      <c r="C64" s="27">
        <v>45492</v>
      </c>
      <c r="D64" s="28">
        <v>66.650000000000006</v>
      </c>
      <c r="G64" s="23"/>
      <c r="H64" s="27">
        <v>45492</v>
      </c>
      <c r="I64" s="37">
        <v>33.537999999999997</v>
      </c>
    </row>
    <row r="65" spans="2:11" x14ac:dyDescent="0.25">
      <c r="B65" s="26"/>
      <c r="C65" s="27"/>
      <c r="D65" s="28"/>
      <c r="G65" s="23"/>
      <c r="H65" s="27"/>
      <c r="I65" s="37"/>
    </row>
    <row r="66" spans="2:11" x14ac:dyDescent="0.25">
      <c r="B66" s="26"/>
      <c r="C66" s="27"/>
      <c r="D66" s="28"/>
      <c r="G66" s="26"/>
      <c r="H66" s="27"/>
      <c r="I66" s="37"/>
    </row>
    <row r="67" spans="2:11" x14ac:dyDescent="0.25">
      <c r="G67" s="1" t="s">
        <v>32</v>
      </c>
      <c r="J67" s="1" t="s">
        <v>32</v>
      </c>
      <c r="K67" s="1" t="s">
        <v>32</v>
      </c>
    </row>
    <row r="68" spans="2:11" x14ac:dyDescent="0.25">
      <c r="G68" s="1" t="s">
        <v>32</v>
      </c>
      <c r="J68" s="1" t="s">
        <v>32</v>
      </c>
      <c r="K68" s="1" t="s">
        <v>32</v>
      </c>
    </row>
    <row r="69" spans="2:11" x14ac:dyDescent="0.25">
      <c r="G69" s="1" t="s">
        <v>32</v>
      </c>
      <c r="J69" s="1" t="s">
        <v>32</v>
      </c>
      <c r="K69" s="1" t="s">
        <v>32</v>
      </c>
    </row>
    <row r="70" spans="2:11" x14ac:dyDescent="0.25">
      <c r="G70" s="1" t="s">
        <v>32</v>
      </c>
      <c r="J70" s="1" t="s">
        <v>32</v>
      </c>
      <c r="K70" s="1" t="s">
        <v>32</v>
      </c>
    </row>
    <row r="71" spans="2:11" x14ac:dyDescent="0.25">
      <c r="G71" s="1" t="s">
        <v>32</v>
      </c>
      <c r="J71" s="1" t="s">
        <v>32</v>
      </c>
      <c r="K71" s="1" t="s">
        <v>32</v>
      </c>
    </row>
    <row r="72" spans="2:11" x14ac:dyDescent="0.25">
      <c r="G72" s="1" t="s">
        <v>32</v>
      </c>
      <c r="J72" s="1" t="s">
        <v>32</v>
      </c>
      <c r="K72" s="1" t="s">
        <v>32</v>
      </c>
    </row>
    <row r="73" spans="2:11" x14ac:dyDescent="0.25">
      <c r="G73" s="1" t="s">
        <v>32</v>
      </c>
      <c r="J73" s="1" t="s">
        <v>32</v>
      </c>
      <c r="K73" s="1" t="s">
        <v>32</v>
      </c>
    </row>
    <row r="74" spans="2:11" x14ac:dyDescent="0.25">
      <c r="G74" s="1" t="s">
        <v>32</v>
      </c>
      <c r="H74" s="1" t="s">
        <v>32</v>
      </c>
      <c r="I74" s="1" t="s">
        <v>32</v>
      </c>
      <c r="J74" s="1" t="s">
        <v>32</v>
      </c>
      <c r="K74" s="1" t="s">
        <v>32</v>
      </c>
    </row>
  </sheetData>
  <mergeCells count="33">
    <mergeCell ref="C19:D19"/>
    <mergeCell ref="H19:I19"/>
    <mergeCell ref="B4:B5"/>
    <mergeCell ref="G4:G5"/>
    <mergeCell ref="B7:D7"/>
    <mergeCell ref="G7:I7"/>
    <mergeCell ref="B8:D8"/>
    <mergeCell ref="G8:I8"/>
    <mergeCell ref="B14:I14"/>
    <mergeCell ref="C16:D16"/>
    <mergeCell ref="H16:I16"/>
    <mergeCell ref="B18:D18"/>
    <mergeCell ref="G18:I18"/>
    <mergeCell ref="C20:D20"/>
    <mergeCell ref="H20:I20"/>
    <mergeCell ref="C21:D21"/>
    <mergeCell ref="H21:I21"/>
    <mergeCell ref="C22:D22"/>
    <mergeCell ref="H22:I22"/>
    <mergeCell ref="B26:D26"/>
    <mergeCell ref="G26:I26"/>
    <mergeCell ref="C27:D27"/>
    <mergeCell ref="H27:I27"/>
    <mergeCell ref="C28:D28"/>
    <mergeCell ref="H28:I28"/>
    <mergeCell ref="G37:H37"/>
    <mergeCell ref="G40:I40"/>
    <mergeCell ref="C29:D29"/>
    <mergeCell ref="H29:I29"/>
    <mergeCell ref="C30:D30"/>
    <mergeCell ref="H30:I30"/>
    <mergeCell ref="C31:D31"/>
    <mergeCell ref="H31:I31"/>
  </mergeCells>
  <hyperlinks>
    <hyperlink ref="C31:D31" r:id="rId1" display="EEX" xr:uid="{00000000-0004-0000-0500-000000000000}"/>
    <hyperlink ref="B24" r:id="rId2" xr:uid="{00000000-0004-0000-0500-000001000000}"/>
    <hyperlink ref="G24" r:id="rId3" xr:uid="{00000000-0004-0000-0500-000002000000}"/>
    <hyperlink ref="H31:I31" r:id="rId4" display="CEGH" xr:uid="{00000000-0004-0000-0500-000003000000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customProperties>
    <customPr name="_pios_id" r:id="rId6"/>
  </customPropertie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0.79998168889431442"/>
  </sheetPr>
  <dimension ref="B1:K74"/>
  <sheetViews>
    <sheetView zoomScaleNormal="100" workbookViewId="0">
      <selection activeCell="H16" sqref="H16:I16"/>
    </sheetView>
  </sheetViews>
  <sheetFormatPr baseColWidth="10" defaultColWidth="11.42578125" defaultRowHeight="15" x14ac:dyDescent="0.25"/>
  <cols>
    <col min="1" max="1" width="5.7109375" style="1" customWidth="1"/>
    <col min="2" max="2" width="38.7109375" style="1" bestFit="1" customWidth="1"/>
    <col min="3" max="4" width="16.5703125" style="1" customWidth="1"/>
    <col min="5" max="6" width="5.7109375" style="1" customWidth="1"/>
    <col min="7" max="7" width="38.7109375" style="1" bestFit="1" customWidth="1"/>
    <col min="8" max="9" width="16.5703125" style="1" customWidth="1"/>
    <col min="10" max="10" width="5.7109375" style="1" customWidth="1"/>
    <col min="11" max="16384" width="11.42578125" style="1"/>
  </cols>
  <sheetData>
    <row r="1" spans="2:9" ht="15" customHeight="1" x14ac:dyDescent="0.25"/>
    <row r="2" spans="2:9" ht="15" customHeight="1" x14ac:dyDescent="0.25"/>
    <row r="3" spans="2:9" ht="15" customHeight="1" x14ac:dyDescent="0.25"/>
    <row r="4" spans="2:9" ht="15" customHeight="1" x14ac:dyDescent="0.25">
      <c r="B4" s="104" t="s">
        <v>39</v>
      </c>
      <c r="C4" s="43"/>
      <c r="D4" s="43"/>
      <c r="E4" s="43"/>
      <c r="F4" s="43"/>
      <c r="G4" s="104" t="s">
        <v>40</v>
      </c>
    </row>
    <row r="5" spans="2:9" ht="15" customHeight="1" x14ac:dyDescent="0.25">
      <c r="B5" s="104"/>
      <c r="C5" s="43"/>
      <c r="D5" s="43"/>
      <c r="E5" s="43"/>
      <c r="F5" s="43"/>
      <c r="G5" s="104"/>
    </row>
    <row r="6" spans="2:9" ht="15.75" thickBot="1" x14ac:dyDescent="0.3"/>
    <row r="7" spans="2:9" x14ac:dyDescent="0.25">
      <c r="B7" s="105" t="s">
        <v>22</v>
      </c>
      <c r="C7" s="106"/>
      <c r="D7" s="107"/>
      <c r="G7" s="105" t="s">
        <v>24</v>
      </c>
      <c r="H7" s="106"/>
      <c r="I7" s="107"/>
    </row>
    <row r="8" spans="2:9" ht="15.75" thickBot="1" x14ac:dyDescent="0.3">
      <c r="B8" s="108" t="str">
        <f ca="1">MID(CELL("dateiname",A1),FIND("]",CELL("dateiname",A1))+1,255)</f>
        <v>Juli 2024</v>
      </c>
      <c r="C8" s="109"/>
      <c r="D8" s="110"/>
      <c r="G8" s="108" t="str">
        <f ca="1">MID(CELL("dateiname",F1),FIND("]",CELL("dateiname",F1))+1,255)</f>
        <v>Juli 2024</v>
      </c>
      <c r="H8" s="109"/>
      <c r="I8" s="110"/>
    </row>
    <row r="9" spans="2:9" x14ac:dyDescent="0.25">
      <c r="B9" s="18" t="s">
        <v>13</v>
      </c>
      <c r="C9" s="19" t="s">
        <v>11</v>
      </c>
      <c r="D9" s="19" t="s">
        <v>12</v>
      </c>
      <c r="G9" s="14" t="s">
        <v>13</v>
      </c>
      <c r="H9" s="8" t="s">
        <v>11</v>
      </c>
      <c r="I9" s="8" t="s">
        <v>12</v>
      </c>
    </row>
    <row r="10" spans="2:9" x14ac:dyDescent="0.25">
      <c r="B10" s="41" t="s">
        <v>48</v>
      </c>
      <c r="C10" s="36">
        <f>ROUND(((($C$33-$C$34)*1.1)+30)/10,2)</f>
        <v>11.41</v>
      </c>
      <c r="D10" s="12">
        <f>C10*1.2</f>
        <v>13.692</v>
      </c>
      <c r="E10" s="13"/>
      <c r="F10" s="13"/>
      <c r="G10" s="41" t="s">
        <v>51</v>
      </c>
      <c r="H10" s="36">
        <f>ROUND((($H$33-$H$34)+20)/10,2)</f>
        <v>5.58</v>
      </c>
      <c r="I10" s="12">
        <f>H10*1.2</f>
        <v>6.6959999999999997</v>
      </c>
    </row>
    <row r="11" spans="2:9" x14ac:dyDescent="0.25">
      <c r="B11" s="41" t="s">
        <v>49</v>
      </c>
      <c r="C11" s="36">
        <f>ROUND(((($C$33-$C$34)*1.1)+32.5)/10,2)</f>
        <v>11.66</v>
      </c>
      <c r="D11" s="12">
        <f>C11*1.2</f>
        <v>13.991999999999999</v>
      </c>
      <c r="E11" s="13"/>
      <c r="F11" s="13"/>
      <c r="G11" s="41" t="s">
        <v>52</v>
      </c>
      <c r="H11" s="36">
        <f>ROUND((($H$33-$H$34)+22.5)/10,2)</f>
        <v>5.83</v>
      </c>
      <c r="I11" s="12">
        <f>H11*1.2</f>
        <v>6.9959999999999996</v>
      </c>
    </row>
    <row r="12" spans="2:9" x14ac:dyDescent="0.25">
      <c r="B12" s="41" t="s">
        <v>46</v>
      </c>
      <c r="C12" s="36">
        <f>ROUND(((($C$33-$C$34)*1.1)+25)/10,2)</f>
        <v>10.91</v>
      </c>
      <c r="D12" s="12">
        <f>C12*1.2</f>
        <v>13.092000000000001</v>
      </c>
      <c r="E12" s="13"/>
      <c r="F12" s="13"/>
      <c r="G12" s="41" t="s">
        <v>47</v>
      </c>
      <c r="H12" s="36">
        <f>ROUND((($H$33-$H$34)+15)/10,2)</f>
        <v>5.08</v>
      </c>
      <c r="I12" s="12">
        <f>H12*1.2</f>
        <v>6.0960000000000001</v>
      </c>
    </row>
    <row r="13" spans="2:9" x14ac:dyDescent="0.25">
      <c r="B13" s="41" t="s">
        <v>53</v>
      </c>
      <c r="C13" s="36">
        <f>ROUND(((($C$33-$C$34)*1.1)+27.5)/10,2)</f>
        <v>11.16</v>
      </c>
      <c r="D13" s="12">
        <f t="shared" ref="D13" si="0">C13*1.2</f>
        <v>13.391999999999999</v>
      </c>
      <c r="E13" s="13"/>
      <c r="F13" s="13"/>
      <c r="G13" s="41" t="s">
        <v>50</v>
      </c>
      <c r="H13" s="36">
        <f>ROUND((($H$33-$H$34)+17.5)/10,2)</f>
        <v>5.33</v>
      </c>
      <c r="I13" s="12">
        <f t="shared" ref="I13" si="1">H13*1.2</f>
        <v>6.3959999999999999</v>
      </c>
    </row>
    <row r="14" spans="2:9" x14ac:dyDescent="0.25">
      <c r="B14" s="78"/>
      <c r="C14" s="78"/>
      <c r="D14" s="78"/>
      <c r="E14" s="78"/>
      <c r="F14" s="78"/>
      <c r="G14" s="78"/>
      <c r="H14" s="78"/>
      <c r="I14" s="78"/>
    </row>
    <row r="15" spans="2:9" x14ac:dyDescent="0.25">
      <c r="B15" s="41" t="s">
        <v>33</v>
      </c>
      <c r="C15" s="36">
        <v>5</v>
      </c>
      <c r="D15" s="12">
        <f t="shared" ref="D15" si="2">C15*1.2</f>
        <v>6</v>
      </c>
      <c r="E15" s="38"/>
      <c r="F15" s="38"/>
      <c r="G15" s="41" t="s">
        <v>33</v>
      </c>
      <c r="H15" s="36">
        <f>C15</f>
        <v>5</v>
      </c>
      <c r="I15" s="12">
        <f t="shared" ref="I15" si="3">H15*1.2</f>
        <v>6</v>
      </c>
    </row>
    <row r="16" spans="2:9" x14ac:dyDescent="0.25">
      <c r="B16" s="42" t="s">
        <v>36</v>
      </c>
      <c r="C16" s="79" t="s">
        <v>67</v>
      </c>
      <c r="D16" s="80"/>
      <c r="E16" s="38"/>
      <c r="F16" s="38"/>
      <c r="G16" s="42" t="str">
        <f>B16</f>
        <v>Gratis Energie</v>
      </c>
      <c r="H16" s="79" t="s">
        <v>67</v>
      </c>
      <c r="I16" s="80"/>
    </row>
    <row r="17" spans="2:10" ht="15.75" thickBot="1" x14ac:dyDescent="0.3"/>
    <row r="18" spans="2:10" ht="15.75" thickBot="1" x14ac:dyDescent="0.3">
      <c r="B18" s="86" t="s">
        <v>23</v>
      </c>
      <c r="C18" s="87"/>
      <c r="D18" s="88"/>
      <c r="G18" s="86" t="s">
        <v>25</v>
      </c>
      <c r="H18" s="87"/>
      <c r="I18" s="88"/>
    </row>
    <row r="19" spans="2:10" x14ac:dyDescent="0.25">
      <c r="B19" s="41" t="s">
        <v>48</v>
      </c>
      <c r="C19" s="68" t="s">
        <v>35</v>
      </c>
      <c r="D19" s="68"/>
      <c r="G19" s="41" t="s">
        <v>51</v>
      </c>
      <c r="H19" s="69" t="s">
        <v>43</v>
      </c>
      <c r="I19" s="70"/>
    </row>
    <row r="20" spans="2:10" x14ac:dyDescent="0.25">
      <c r="B20" s="41" t="s">
        <v>49</v>
      </c>
      <c r="C20" s="69" t="s">
        <v>38</v>
      </c>
      <c r="D20" s="70"/>
      <c r="G20" s="41" t="s">
        <v>52</v>
      </c>
      <c r="H20" s="69" t="s">
        <v>44</v>
      </c>
      <c r="I20" s="70"/>
    </row>
    <row r="21" spans="2:10" x14ac:dyDescent="0.25">
      <c r="B21" s="41" t="s">
        <v>46</v>
      </c>
      <c r="C21" s="84" t="s">
        <v>34</v>
      </c>
      <c r="D21" s="85"/>
      <c r="G21" s="41" t="s">
        <v>47</v>
      </c>
      <c r="H21" s="84" t="s">
        <v>41</v>
      </c>
      <c r="I21" s="85"/>
      <c r="J21"/>
    </row>
    <row r="22" spans="2:10" x14ac:dyDescent="0.25">
      <c r="B22" s="41" t="s">
        <v>53</v>
      </c>
      <c r="C22" s="68" t="s">
        <v>37</v>
      </c>
      <c r="D22" s="68"/>
      <c r="G22" s="41" t="s">
        <v>50</v>
      </c>
      <c r="H22" s="69" t="s">
        <v>42</v>
      </c>
      <c r="I22" s="70"/>
    </row>
    <row r="23" spans="2:10" x14ac:dyDescent="0.25">
      <c r="B23" s="39"/>
      <c r="C23" s="40"/>
      <c r="D23" s="40"/>
      <c r="G23" s="39"/>
      <c r="H23" s="40"/>
      <c r="I23" s="40"/>
    </row>
    <row r="24" spans="2:10" x14ac:dyDescent="0.25">
      <c r="B24" s="34" t="s">
        <v>28</v>
      </c>
      <c r="C24" s="38"/>
      <c r="D24" s="29" t="s">
        <v>18</v>
      </c>
      <c r="G24" s="34" t="s">
        <v>28</v>
      </c>
      <c r="H24" s="38"/>
      <c r="I24" s="29" t="s">
        <v>18</v>
      </c>
    </row>
    <row r="25" spans="2:10" ht="15.75" thickBot="1" x14ac:dyDescent="0.3"/>
    <row r="26" spans="2:10" ht="15.75" thickBot="1" x14ac:dyDescent="0.3">
      <c r="B26" s="86" t="s">
        <v>26</v>
      </c>
      <c r="C26" s="87"/>
      <c r="D26" s="88"/>
      <c r="G26" s="86" t="s">
        <v>27</v>
      </c>
      <c r="H26" s="87"/>
      <c r="I26" s="88"/>
    </row>
    <row r="27" spans="2:10" x14ac:dyDescent="0.25">
      <c r="B27" s="15" t="s">
        <v>9</v>
      </c>
      <c r="C27" s="89" t="s">
        <v>16</v>
      </c>
      <c r="D27" s="89"/>
      <c r="G27" s="15" t="s">
        <v>9</v>
      </c>
      <c r="H27" s="90" t="s">
        <v>21</v>
      </c>
      <c r="I27" s="91"/>
    </row>
    <row r="28" spans="2:10" x14ac:dyDescent="0.25">
      <c r="B28" s="16" t="s">
        <v>6</v>
      </c>
      <c r="C28" s="92" t="s">
        <v>17</v>
      </c>
      <c r="D28" s="92"/>
      <c r="G28" s="16" t="s">
        <v>6</v>
      </c>
      <c r="H28" s="93" t="s">
        <v>17</v>
      </c>
      <c r="I28" s="94"/>
    </row>
    <row r="29" spans="2:10" x14ac:dyDescent="0.25">
      <c r="B29" s="16" t="s">
        <v>0</v>
      </c>
      <c r="C29" s="92" t="str">
        <f ca="1">B8</f>
        <v>Juli 2024</v>
      </c>
      <c r="D29" s="92"/>
      <c r="G29" s="16" t="s">
        <v>0</v>
      </c>
      <c r="H29" s="93" t="str">
        <f ca="1">G8</f>
        <v>Juli 2024</v>
      </c>
      <c r="I29" s="94"/>
    </row>
    <row r="30" spans="2:10" x14ac:dyDescent="0.25">
      <c r="B30" s="17" t="s">
        <v>1</v>
      </c>
      <c r="C30" s="98" t="s">
        <v>20</v>
      </c>
      <c r="D30" s="98"/>
      <c r="G30" s="17" t="s">
        <v>1</v>
      </c>
      <c r="H30" s="99" t="s">
        <v>15</v>
      </c>
      <c r="I30" s="100"/>
    </row>
    <row r="31" spans="2:10" x14ac:dyDescent="0.25">
      <c r="B31" s="17" t="s">
        <v>14</v>
      </c>
      <c r="C31" s="101" t="s">
        <v>7</v>
      </c>
      <c r="D31" s="101"/>
      <c r="G31" s="17" t="s">
        <v>14</v>
      </c>
      <c r="H31" s="102" t="s">
        <v>10</v>
      </c>
      <c r="I31" s="103"/>
    </row>
    <row r="32" spans="2:10" ht="15.75" thickBot="1" x14ac:dyDescent="0.3">
      <c r="B32" s="2"/>
      <c r="C32" s="3"/>
      <c r="D32" s="3"/>
      <c r="G32" s="2"/>
      <c r="H32" s="3"/>
      <c r="I32" s="3"/>
    </row>
    <row r="33" spans="2:9" ht="15.75" thickBot="1" x14ac:dyDescent="0.3">
      <c r="B33" s="9" t="s">
        <v>8</v>
      </c>
      <c r="C33" s="11">
        <f>AVERAGE(D44:D66)</f>
        <v>76.486086956521746</v>
      </c>
      <c r="D33" s="10" t="s">
        <v>5</v>
      </c>
      <c r="G33" s="9" t="s">
        <v>8</v>
      </c>
      <c r="H33" s="11">
        <f>I37</f>
        <v>35.773956521739116</v>
      </c>
      <c r="I33" s="10" t="s">
        <v>5</v>
      </c>
    </row>
    <row r="34" spans="2:9" ht="15.75" thickBot="1" x14ac:dyDescent="0.3">
      <c r="B34" s="20" t="s">
        <v>19</v>
      </c>
      <c r="C34" s="21"/>
      <c r="D34" s="22" t="s">
        <v>5</v>
      </c>
      <c r="G34" s="20" t="s">
        <v>19</v>
      </c>
      <c r="H34" s="21"/>
      <c r="I34" s="22" t="s">
        <v>5</v>
      </c>
    </row>
    <row r="35" spans="2:9" x14ac:dyDescent="0.25">
      <c r="B35" s="2"/>
      <c r="C35" s="4"/>
      <c r="D35" s="2"/>
    </row>
    <row r="36" spans="2:9" x14ac:dyDescent="0.25">
      <c r="G36" s="5" t="s">
        <v>2</v>
      </c>
      <c r="H36" s="6" t="s">
        <v>3</v>
      </c>
      <c r="I36" s="7" t="s">
        <v>4</v>
      </c>
    </row>
    <row r="37" spans="2:9" x14ac:dyDescent="0.25">
      <c r="G37" s="111" t="str">
        <f ca="1">"1st Front Month - "&amp;G8</f>
        <v>1st Front Month - Juli 2024</v>
      </c>
      <c r="H37" s="112"/>
      <c r="I37" s="35">
        <f>AVERAGE(I44:I72)</f>
        <v>35.773956521739116</v>
      </c>
    </row>
    <row r="40" spans="2:9" x14ac:dyDescent="0.25">
      <c r="G40" s="113" t="str">
        <f ca="1">"**Einmalrabatt gültig ausschliesslich für den Monat "&amp;MID(CELL("dateiname",A4),FIND("]",CELL("dateiname",A4))+1,255)</f>
        <v>**Einmalrabatt gültig ausschliesslich für den Monat Juli 2024</v>
      </c>
      <c r="H40" s="113"/>
      <c r="I40" s="113"/>
    </row>
    <row r="43" spans="2:9" x14ac:dyDescent="0.25">
      <c r="B43" s="30" t="s">
        <v>30</v>
      </c>
      <c r="C43" s="31" t="s">
        <v>3</v>
      </c>
      <c r="D43" s="32" t="s">
        <v>4</v>
      </c>
      <c r="G43" s="30" t="s">
        <v>31</v>
      </c>
      <c r="H43" s="33" t="s">
        <v>3</v>
      </c>
      <c r="I43" s="32" t="s">
        <v>29</v>
      </c>
    </row>
    <row r="44" spans="2:9" x14ac:dyDescent="0.25">
      <c r="B44" s="23" t="s">
        <v>45</v>
      </c>
      <c r="C44" s="24">
        <v>45433</v>
      </c>
      <c r="D44" s="25">
        <v>77.709999999999994</v>
      </c>
      <c r="G44" s="23"/>
      <c r="H44" s="27">
        <v>45433</v>
      </c>
      <c r="I44" s="37">
        <v>34.232999999999997</v>
      </c>
    </row>
    <row r="45" spans="2:9" x14ac:dyDescent="0.25">
      <c r="B45" s="26" t="s">
        <v>45</v>
      </c>
      <c r="C45" s="27">
        <v>45434</v>
      </c>
      <c r="D45" s="28">
        <v>80.099999999999994</v>
      </c>
      <c r="G45" s="23"/>
      <c r="H45" s="27">
        <v>45434</v>
      </c>
      <c r="I45" s="37">
        <v>36.130000000000003</v>
      </c>
    </row>
    <row r="46" spans="2:9" x14ac:dyDescent="0.25">
      <c r="B46" s="26" t="s">
        <v>45</v>
      </c>
      <c r="C46" s="27">
        <v>45435</v>
      </c>
      <c r="D46" s="28">
        <v>80.41</v>
      </c>
      <c r="G46" s="23"/>
      <c r="H46" s="27">
        <v>45435</v>
      </c>
      <c r="I46" s="37">
        <v>37.323999999999998</v>
      </c>
    </row>
    <row r="47" spans="2:9" x14ac:dyDescent="0.25">
      <c r="B47" s="26" t="s">
        <v>45</v>
      </c>
      <c r="C47" s="27">
        <v>45436</v>
      </c>
      <c r="D47" s="28">
        <v>79.709999999999994</v>
      </c>
      <c r="G47" s="23"/>
      <c r="H47" s="27">
        <v>45436</v>
      </c>
      <c r="I47" s="37">
        <v>36.113999999999997</v>
      </c>
    </row>
    <row r="48" spans="2:9" x14ac:dyDescent="0.25">
      <c r="B48" s="26" t="s">
        <v>45</v>
      </c>
      <c r="C48" s="27">
        <v>45439</v>
      </c>
      <c r="D48" s="28">
        <v>81.52</v>
      </c>
      <c r="G48" s="23"/>
      <c r="H48" s="27">
        <v>45439</v>
      </c>
      <c r="I48" s="37">
        <v>37.265000000000001</v>
      </c>
    </row>
    <row r="49" spans="2:9" x14ac:dyDescent="0.25">
      <c r="B49" s="26" t="s">
        <v>45</v>
      </c>
      <c r="C49" s="27">
        <v>45440</v>
      </c>
      <c r="D49" s="28">
        <v>79.290000000000006</v>
      </c>
      <c r="G49" s="23"/>
      <c r="H49" s="27">
        <v>45440</v>
      </c>
      <c r="I49" s="37">
        <v>35.750999999999998</v>
      </c>
    </row>
    <row r="50" spans="2:9" x14ac:dyDescent="0.25">
      <c r="B50" s="26" t="s">
        <v>45</v>
      </c>
      <c r="C50" s="27">
        <v>45441</v>
      </c>
      <c r="D50" s="28">
        <v>78.77</v>
      </c>
      <c r="G50" s="23"/>
      <c r="H50" s="27">
        <v>45441</v>
      </c>
      <c r="I50" s="37">
        <v>35.576999999999998</v>
      </c>
    </row>
    <row r="51" spans="2:9" x14ac:dyDescent="0.25">
      <c r="B51" s="26" t="s">
        <v>45</v>
      </c>
      <c r="C51" s="27">
        <v>45442</v>
      </c>
      <c r="D51" s="28">
        <v>80.400000000000006</v>
      </c>
      <c r="G51" s="23"/>
      <c r="H51" s="27">
        <v>45442</v>
      </c>
      <c r="I51" s="37">
        <v>36.497999999999998</v>
      </c>
    </row>
    <row r="52" spans="2:9" x14ac:dyDescent="0.25">
      <c r="B52" s="26" t="s">
        <v>45</v>
      </c>
      <c r="C52" s="27">
        <v>45443</v>
      </c>
      <c r="D52" s="28">
        <v>77.91</v>
      </c>
      <c r="G52" s="23"/>
      <c r="H52" s="27">
        <v>45443</v>
      </c>
      <c r="I52" s="37">
        <v>35.271999999999998</v>
      </c>
    </row>
    <row r="53" spans="2:9" x14ac:dyDescent="0.25">
      <c r="B53" s="26" t="s">
        <v>45</v>
      </c>
      <c r="C53" s="27">
        <v>45446</v>
      </c>
      <c r="D53" s="28">
        <v>82.36</v>
      </c>
      <c r="G53" s="23"/>
      <c r="H53" s="27">
        <v>45446</v>
      </c>
      <c r="I53" s="37">
        <v>37.183999999999997</v>
      </c>
    </row>
    <row r="54" spans="2:9" x14ac:dyDescent="0.25">
      <c r="B54" s="26" t="s">
        <v>45</v>
      </c>
      <c r="C54" s="27">
        <v>45447</v>
      </c>
      <c r="D54" s="28">
        <v>75.459999999999994</v>
      </c>
      <c r="G54" s="23"/>
      <c r="H54" s="27">
        <v>45447</v>
      </c>
      <c r="I54" s="37">
        <v>35.03</v>
      </c>
    </row>
    <row r="55" spans="2:9" x14ac:dyDescent="0.25">
      <c r="B55" s="26" t="s">
        <v>45</v>
      </c>
      <c r="C55" s="27">
        <v>45448</v>
      </c>
      <c r="D55" s="28">
        <v>74.3</v>
      </c>
      <c r="G55" s="23"/>
      <c r="H55" s="27">
        <v>45448</v>
      </c>
      <c r="I55" s="37">
        <v>34.476999999999997</v>
      </c>
    </row>
    <row r="56" spans="2:9" x14ac:dyDescent="0.25">
      <c r="B56" s="26" t="s">
        <v>45</v>
      </c>
      <c r="C56" s="27">
        <v>45449</v>
      </c>
      <c r="D56" s="28">
        <v>74.92</v>
      </c>
      <c r="G56" s="23"/>
      <c r="H56" s="27">
        <v>45449</v>
      </c>
      <c r="I56" s="37">
        <v>34.813000000000002</v>
      </c>
    </row>
    <row r="57" spans="2:9" x14ac:dyDescent="0.25">
      <c r="B57" s="26" t="s">
        <v>45</v>
      </c>
      <c r="C57" s="27">
        <v>45450</v>
      </c>
      <c r="D57" s="28">
        <v>73.239999999999995</v>
      </c>
      <c r="G57" s="23"/>
      <c r="H57" s="27">
        <v>45450</v>
      </c>
      <c r="I57" s="37">
        <v>34.049999999999997</v>
      </c>
    </row>
    <row r="58" spans="2:9" x14ac:dyDescent="0.25">
      <c r="B58" s="26" t="s">
        <v>45</v>
      </c>
      <c r="C58" s="27">
        <v>45453</v>
      </c>
      <c r="D58" s="28">
        <v>74.989999999999995</v>
      </c>
      <c r="G58" s="23"/>
      <c r="H58" s="27">
        <v>45453</v>
      </c>
      <c r="I58" s="37">
        <v>35.115000000000002</v>
      </c>
    </row>
    <row r="59" spans="2:9" x14ac:dyDescent="0.25">
      <c r="B59" s="26" t="s">
        <v>45</v>
      </c>
      <c r="C59" s="27">
        <v>45454</v>
      </c>
      <c r="D59" s="28">
        <v>74.47</v>
      </c>
      <c r="G59" s="23"/>
      <c r="H59" s="27">
        <v>45454</v>
      </c>
      <c r="I59" s="37">
        <v>35.31</v>
      </c>
    </row>
    <row r="60" spans="2:9" x14ac:dyDescent="0.25">
      <c r="B60" s="26" t="s">
        <v>45</v>
      </c>
      <c r="C60" s="27">
        <v>45455</v>
      </c>
      <c r="D60" s="28">
        <v>74.89</v>
      </c>
      <c r="G60" s="23"/>
      <c r="H60" s="27">
        <v>45455</v>
      </c>
      <c r="I60" s="37">
        <v>36.210999999999999</v>
      </c>
    </row>
    <row r="61" spans="2:9" x14ac:dyDescent="0.25">
      <c r="B61" s="26" t="s">
        <v>45</v>
      </c>
      <c r="C61" s="27">
        <v>45456</v>
      </c>
      <c r="D61" s="28">
        <v>75.650000000000006</v>
      </c>
      <c r="G61" s="23"/>
      <c r="H61" s="27">
        <v>45456</v>
      </c>
      <c r="I61" s="37">
        <v>36.807000000000002</v>
      </c>
    </row>
    <row r="62" spans="2:9" x14ac:dyDescent="0.25">
      <c r="B62" s="26" t="s">
        <v>45</v>
      </c>
      <c r="C62" s="27">
        <v>45457</v>
      </c>
      <c r="D62" s="28">
        <v>75.19</v>
      </c>
      <c r="G62" s="23"/>
      <c r="H62" s="27">
        <v>45457</v>
      </c>
      <c r="I62" s="37">
        <v>36.482999999999997</v>
      </c>
    </row>
    <row r="63" spans="2:9" x14ac:dyDescent="0.25">
      <c r="B63" s="26" t="s">
        <v>45</v>
      </c>
      <c r="C63" s="27">
        <v>45460</v>
      </c>
      <c r="D63" s="28">
        <v>71.209999999999994</v>
      </c>
      <c r="G63" s="23"/>
      <c r="H63" s="27">
        <v>45460</v>
      </c>
      <c r="I63" s="37">
        <v>35.241999999999997</v>
      </c>
    </row>
    <row r="64" spans="2:9" x14ac:dyDescent="0.25">
      <c r="B64" s="26" t="s">
        <v>45</v>
      </c>
      <c r="C64" s="27">
        <v>45461</v>
      </c>
      <c r="D64" s="28">
        <v>71.63</v>
      </c>
      <c r="G64" s="23"/>
      <c r="H64" s="27">
        <v>45461</v>
      </c>
      <c r="I64" s="37">
        <v>35.726999999999997</v>
      </c>
    </row>
    <row r="65" spans="2:11" x14ac:dyDescent="0.25">
      <c r="B65" s="26" t="s">
        <v>45</v>
      </c>
      <c r="C65" s="27">
        <v>45462</v>
      </c>
      <c r="D65" s="28">
        <v>73.63</v>
      </c>
      <c r="G65" s="23"/>
      <c r="H65" s="27">
        <v>45462</v>
      </c>
      <c r="I65" s="37">
        <v>36.387999999999998</v>
      </c>
    </row>
    <row r="66" spans="2:11" x14ac:dyDescent="0.25">
      <c r="B66" s="26" t="s">
        <v>45</v>
      </c>
      <c r="C66" s="27">
        <v>45463</v>
      </c>
      <c r="D66" s="28">
        <v>71.42</v>
      </c>
      <c r="G66" s="26"/>
      <c r="H66" s="27">
        <v>45463</v>
      </c>
      <c r="I66" s="37">
        <v>35.799999999999997</v>
      </c>
    </row>
    <row r="67" spans="2:11" x14ac:dyDescent="0.25">
      <c r="G67" s="1" t="s">
        <v>32</v>
      </c>
      <c r="J67" s="1" t="s">
        <v>32</v>
      </c>
      <c r="K67" s="1" t="s">
        <v>32</v>
      </c>
    </row>
    <row r="68" spans="2:11" x14ac:dyDescent="0.25">
      <c r="G68" s="1" t="s">
        <v>32</v>
      </c>
      <c r="J68" s="1" t="s">
        <v>32</v>
      </c>
      <c r="K68" s="1" t="s">
        <v>32</v>
      </c>
    </row>
    <row r="69" spans="2:11" x14ac:dyDescent="0.25">
      <c r="G69" s="1" t="s">
        <v>32</v>
      </c>
      <c r="J69" s="1" t="s">
        <v>32</v>
      </c>
      <c r="K69" s="1" t="s">
        <v>32</v>
      </c>
    </row>
    <row r="70" spans="2:11" x14ac:dyDescent="0.25">
      <c r="G70" s="1" t="s">
        <v>32</v>
      </c>
      <c r="J70" s="1" t="s">
        <v>32</v>
      </c>
      <c r="K70" s="1" t="s">
        <v>32</v>
      </c>
    </row>
    <row r="71" spans="2:11" x14ac:dyDescent="0.25">
      <c r="G71" s="1" t="s">
        <v>32</v>
      </c>
      <c r="J71" s="1" t="s">
        <v>32</v>
      </c>
      <c r="K71" s="1" t="s">
        <v>32</v>
      </c>
    </row>
    <row r="72" spans="2:11" x14ac:dyDescent="0.25">
      <c r="G72" s="1" t="s">
        <v>32</v>
      </c>
      <c r="J72" s="1" t="s">
        <v>32</v>
      </c>
      <c r="K72" s="1" t="s">
        <v>32</v>
      </c>
    </row>
    <row r="73" spans="2:11" x14ac:dyDescent="0.25">
      <c r="G73" s="1" t="s">
        <v>32</v>
      </c>
      <c r="J73" s="1" t="s">
        <v>32</v>
      </c>
      <c r="K73" s="1" t="s">
        <v>32</v>
      </c>
    </row>
    <row r="74" spans="2:11" x14ac:dyDescent="0.25">
      <c r="G74" s="1" t="s">
        <v>32</v>
      </c>
      <c r="H74" s="1" t="s">
        <v>32</v>
      </c>
      <c r="I74" s="1" t="s">
        <v>32</v>
      </c>
      <c r="J74" s="1" t="s">
        <v>32</v>
      </c>
      <c r="K74" s="1" t="s">
        <v>32</v>
      </c>
    </row>
  </sheetData>
  <mergeCells count="33">
    <mergeCell ref="B4:B5"/>
    <mergeCell ref="G4:G5"/>
    <mergeCell ref="G40:I40"/>
    <mergeCell ref="C27:D27"/>
    <mergeCell ref="H27:I27"/>
    <mergeCell ref="C28:D28"/>
    <mergeCell ref="H28:I28"/>
    <mergeCell ref="C29:D29"/>
    <mergeCell ref="H29:I29"/>
    <mergeCell ref="C30:D30"/>
    <mergeCell ref="H30:I30"/>
    <mergeCell ref="C31:D31"/>
    <mergeCell ref="H31:I31"/>
    <mergeCell ref="G37:H37"/>
    <mergeCell ref="C19:D19"/>
    <mergeCell ref="H19:I19"/>
    <mergeCell ref="C20:D20"/>
    <mergeCell ref="H20:I20"/>
    <mergeCell ref="B26:D26"/>
    <mergeCell ref="G26:I26"/>
    <mergeCell ref="B18:D18"/>
    <mergeCell ref="G18:I18"/>
    <mergeCell ref="C21:D21"/>
    <mergeCell ref="H21:I21"/>
    <mergeCell ref="C22:D22"/>
    <mergeCell ref="H22:I22"/>
    <mergeCell ref="C16:D16"/>
    <mergeCell ref="H16:I16"/>
    <mergeCell ref="B7:D7"/>
    <mergeCell ref="G7:I7"/>
    <mergeCell ref="B8:D8"/>
    <mergeCell ref="G8:I8"/>
    <mergeCell ref="B14:I14"/>
  </mergeCells>
  <hyperlinks>
    <hyperlink ref="C31:D31" r:id="rId1" display="EEX" xr:uid="{00000000-0004-0000-0600-000000000000}"/>
    <hyperlink ref="B24" r:id="rId2" xr:uid="{00000000-0004-0000-0600-000001000000}"/>
    <hyperlink ref="G24" r:id="rId3" xr:uid="{00000000-0004-0000-0600-000002000000}"/>
    <hyperlink ref="H31:I31" r:id="rId4" display="CEGH" xr:uid="{00000000-0004-0000-0600-000003000000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customProperties>
    <customPr name="_pios_id" r:id="rId6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E25F3-3650-41AD-929D-75155E7B74C5}">
  <sheetPr>
    <tabColor theme="8" tint="0.79998168889431442"/>
  </sheetPr>
  <dimension ref="B1:J71"/>
  <sheetViews>
    <sheetView topLeftCell="A26" zoomScale="85" zoomScaleNormal="85" workbookViewId="0">
      <selection activeCell="I9" sqref="I9"/>
    </sheetView>
  </sheetViews>
  <sheetFormatPr baseColWidth="10" defaultColWidth="11.42578125" defaultRowHeight="15" x14ac:dyDescent="0.25"/>
  <cols>
    <col min="1" max="1" width="5.7109375" style="1" customWidth="1"/>
    <col min="2" max="2" width="29.140625" style="57" customWidth="1"/>
    <col min="3" max="4" width="16.5703125" style="57" customWidth="1"/>
    <col min="5" max="6" width="5.7109375" style="57" customWidth="1"/>
    <col min="7" max="7" width="38.7109375" style="57" bestFit="1" customWidth="1"/>
    <col min="8" max="9" width="16.5703125" style="57" customWidth="1"/>
    <col min="10" max="10" width="7.7109375" style="1" customWidth="1"/>
    <col min="11" max="16384" width="11.42578125" style="1"/>
  </cols>
  <sheetData>
    <row r="1" spans="2:9" ht="15" customHeight="1" x14ac:dyDescent="0.25"/>
    <row r="2" spans="2:9" ht="15" customHeight="1" x14ac:dyDescent="0.25"/>
    <row r="3" spans="2:9" ht="15" customHeight="1" x14ac:dyDescent="0.25"/>
    <row r="4" spans="2:9" ht="15" customHeight="1" x14ac:dyDescent="0.25">
      <c r="B4" s="71" t="s">
        <v>39</v>
      </c>
      <c r="G4" s="71" t="s">
        <v>40</v>
      </c>
    </row>
    <row r="5" spans="2:9" ht="15" customHeight="1" x14ac:dyDescent="0.25">
      <c r="B5" s="71"/>
      <c r="G5" s="71"/>
    </row>
    <row r="6" spans="2:9" ht="15.75" thickBot="1" x14ac:dyDescent="0.3"/>
    <row r="7" spans="2:9" x14ac:dyDescent="0.25">
      <c r="B7" s="72" t="s">
        <v>111</v>
      </c>
      <c r="C7" s="73"/>
      <c r="D7" s="74"/>
      <c r="G7" s="72" t="s">
        <v>112</v>
      </c>
      <c r="H7" s="73"/>
      <c r="I7" s="74"/>
    </row>
    <row r="8" spans="2:9" ht="15.75" thickBot="1" x14ac:dyDescent="0.3">
      <c r="B8" s="75" t="str">
        <f ca="1">MID(CELL("dateiname",A1),FIND("]",CELL("dateiname",A1))+1,255)</f>
        <v>Juni 2026</v>
      </c>
      <c r="C8" s="76"/>
      <c r="D8" s="77"/>
      <c r="G8" s="75" t="str">
        <f ca="1">MID(CELL("dateiname",F1),FIND("]",CELL("dateiname",F1))+1,255)</f>
        <v>Juni 2026</v>
      </c>
      <c r="H8" s="76"/>
      <c r="I8" s="77"/>
    </row>
    <row r="9" spans="2:9" x14ac:dyDescent="0.25">
      <c r="B9" s="18" t="s">
        <v>106</v>
      </c>
      <c r="C9" s="19" t="s">
        <v>107</v>
      </c>
      <c r="D9" s="19" t="s">
        <v>108</v>
      </c>
      <c r="E9" s="1"/>
      <c r="F9" s="1"/>
      <c r="G9" s="14" t="s">
        <v>106</v>
      </c>
      <c r="H9" s="8" t="s">
        <v>107</v>
      </c>
      <c r="I9" s="8" t="s">
        <v>108</v>
      </c>
    </row>
    <row r="10" spans="2:9" x14ac:dyDescent="0.25">
      <c r="B10" s="41" t="s">
        <v>48</v>
      </c>
      <c r="C10" s="44">
        <f>((($C$33-$C$34)*1.1)+31.75)/10</f>
        <v>13.144771428571426</v>
      </c>
      <c r="D10" s="12">
        <f>C10*1.2</f>
        <v>15.77372571428571</v>
      </c>
      <c r="E10" s="13"/>
      <c r="F10" s="13"/>
      <c r="G10" s="45" t="s">
        <v>51</v>
      </c>
      <c r="H10" s="44">
        <f>(($H$33-$H$34)+21.17)/10</f>
        <v>6.9092571428571432</v>
      </c>
      <c r="I10" s="12">
        <f>H10*1.2</f>
        <v>8.2911085714285715</v>
      </c>
    </row>
    <row r="11" spans="2:9" x14ac:dyDescent="0.25">
      <c r="B11" s="41" t="s">
        <v>49</v>
      </c>
      <c r="C11" s="44">
        <f>((($C$33-$C$34)*1.1)+34.4)/10</f>
        <v>13.409771428571426</v>
      </c>
      <c r="D11" s="12">
        <f>C11*1.2</f>
        <v>16.091725714285712</v>
      </c>
      <c r="E11" s="13"/>
      <c r="F11" s="13"/>
      <c r="G11" s="41" t="s">
        <v>52</v>
      </c>
      <c r="H11" s="44">
        <f>(($H$33-$H$34)+23.82)/10</f>
        <v>7.1742571428571438</v>
      </c>
      <c r="I11" s="12">
        <f>H11*1.2</f>
        <v>8.6091085714285729</v>
      </c>
    </row>
    <row r="12" spans="2:9" x14ac:dyDescent="0.25">
      <c r="B12" s="41" t="s">
        <v>46</v>
      </c>
      <c r="C12" s="44">
        <f>((($C$33-$C$34)*1.1)+26.46)/10</f>
        <v>12.615771428571426</v>
      </c>
      <c r="D12" s="12">
        <f>C12*1.2</f>
        <v>15.13892571428571</v>
      </c>
      <c r="E12" s="13"/>
      <c r="F12" s="13"/>
      <c r="G12" s="41" t="s">
        <v>47</v>
      </c>
      <c r="H12" s="44">
        <f>(($H$33-$H$34)+15.88)/10</f>
        <v>6.3802571428571442</v>
      </c>
      <c r="I12" s="12">
        <f>H12*1.2</f>
        <v>7.656308571428573</v>
      </c>
    </row>
    <row r="13" spans="2:9" x14ac:dyDescent="0.25">
      <c r="B13" s="41" t="s">
        <v>53</v>
      </c>
      <c r="C13" s="44">
        <f>((($C$33-$C$34)*1.1)+29.11)/10</f>
        <v>12.880771428571427</v>
      </c>
      <c r="D13" s="12">
        <f t="shared" ref="D13" si="0">C13*1.2</f>
        <v>15.456925714285711</v>
      </c>
      <c r="E13" s="13"/>
      <c r="F13" s="13"/>
      <c r="G13" s="41" t="s">
        <v>50</v>
      </c>
      <c r="H13" s="44">
        <f>(($H$33-$H$34)+18.53)/10</f>
        <v>6.6452571428571447</v>
      </c>
      <c r="I13" s="12">
        <f t="shared" ref="I13" si="1">H13*1.2</f>
        <v>7.9743085714285735</v>
      </c>
    </row>
    <row r="14" spans="2:9" x14ac:dyDescent="0.25">
      <c r="B14" s="78"/>
      <c r="C14" s="78"/>
      <c r="D14" s="78"/>
      <c r="E14" s="78"/>
      <c r="F14" s="78"/>
      <c r="G14" s="78"/>
      <c r="H14" s="78"/>
      <c r="I14" s="78"/>
    </row>
    <row r="15" spans="2:9" x14ac:dyDescent="0.25">
      <c r="B15" s="41" t="s">
        <v>33</v>
      </c>
      <c r="C15" s="36">
        <v>5</v>
      </c>
      <c r="D15" s="12">
        <f t="shared" ref="D15" si="2">C15*1.2</f>
        <v>6</v>
      </c>
      <c r="E15" s="38"/>
      <c r="F15" s="38"/>
      <c r="G15" s="41" t="s">
        <v>33</v>
      </c>
      <c r="H15" s="36">
        <f>C15</f>
        <v>5</v>
      </c>
      <c r="I15" s="12">
        <f t="shared" ref="I15" si="3">H15*1.2</f>
        <v>6</v>
      </c>
    </row>
    <row r="16" spans="2:9" x14ac:dyDescent="0.25">
      <c r="B16" s="42" t="s">
        <v>36</v>
      </c>
      <c r="C16" s="79" t="s">
        <v>67</v>
      </c>
      <c r="D16" s="80"/>
      <c r="E16" s="38"/>
      <c r="F16" s="38"/>
      <c r="G16" s="42" t="str">
        <f>B16</f>
        <v>Gratis Energie</v>
      </c>
      <c r="H16" s="79" t="s">
        <v>67</v>
      </c>
      <c r="I16" s="80"/>
    </row>
    <row r="17" spans="2:10" ht="15.75" thickBot="1" x14ac:dyDescent="0.3"/>
    <row r="18" spans="2:10" ht="15.75" thickBot="1" x14ac:dyDescent="0.3">
      <c r="B18" s="81" t="s">
        <v>93</v>
      </c>
      <c r="C18" s="82"/>
      <c r="D18" s="83"/>
      <c r="G18" s="81" t="s">
        <v>92</v>
      </c>
      <c r="H18" s="82"/>
      <c r="I18" s="83"/>
    </row>
    <row r="19" spans="2:10" x14ac:dyDescent="0.25">
      <c r="B19" s="41" t="s">
        <v>48</v>
      </c>
      <c r="C19" s="68" t="s">
        <v>84</v>
      </c>
      <c r="D19" s="68"/>
      <c r="E19" s="1"/>
      <c r="F19" s="1"/>
      <c r="G19" s="41" t="s">
        <v>51</v>
      </c>
      <c r="H19" s="69" t="s">
        <v>88</v>
      </c>
      <c r="I19" s="70"/>
    </row>
    <row r="20" spans="2:10" x14ac:dyDescent="0.25">
      <c r="B20" s="41" t="s">
        <v>49</v>
      </c>
      <c r="C20" s="69" t="s">
        <v>85</v>
      </c>
      <c r="D20" s="70"/>
      <c r="E20" s="1"/>
      <c r="F20" s="1"/>
      <c r="G20" s="41" t="s">
        <v>52</v>
      </c>
      <c r="H20" s="69" t="s">
        <v>89</v>
      </c>
      <c r="I20" s="70"/>
    </row>
    <row r="21" spans="2:10" x14ac:dyDescent="0.25">
      <c r="B21" s="41" t="s">
        <v>46</v>
      </c>
      <c r="C21" s="84" t="s">
        <v>86</v>
      </c>
      <c r="D21" s="85"/>
      <c r="E21" s="1"/>
      <c r="F21" s="1"/>
      <c r="G21" s="41" t="s">
        <v>47</v>
      </c>
      <c r="H21" s="84" t="s">
        <v>90</v>
      </c>
      <c r="I21" s="85"/>
      <c r="J21"/>
    </row>
    <row r="22" spans="2:10" x14ac:dyDescent="0.25">
      <c r="B22" s="41" t="s">
        <v>53</v>
      </c>
      <c r="C22" s="68" t="s">
        <v>87</v>
      </c>
      <c r="D22" s="68"/>
      <c r="E22" s="1"/>
      <c r="F22" s="1"/>
      <c r="G22" s="41" t="s">
        <v>50</v>
      </c>
      <c r="H22" s="69" t="s">
        <v>91</v>
      </c>
      <c r="I22" s="70"/>
    </row>
    <row r="23" spans="2:10" x14ac:dyDescent="0.25">
      <c r="B23" s="39"/>
      <c r="C23" s="40"/>
      <c r="D23" s="40"/>
      <c r="E23" s="1"/>
      <c r="F23" s="1"/>
      <c r="G23" s="39"/>
      <c r="H23" s="40"/>
      <c r="I23" s="40"/>
    </row>
    <row r="24" spans="2:10" x14ac:dyDescent="0.25">
      <c r="B24" s="34" t="s">
        <v>71</v>
      </c>
      <c r="C24" s="38"/>
      <c r="D24" s="29" t="s">
        <v>18</v>
      </c>
      <c r="E24" s="1"/>
      <c r="F24" s="1"/>
      <c r="G24" s="34" t="s">
        <v>71</v>
      </c>
      <c r="H24" s="38"/>
      <c r="I24" s="29" t="s">
        <v>18</v>
      </c>
    </row>
    <row r="25" spans="2:10" ht="15.75" thickBot="1" x14ac:dyDescent="0.3">
      <c r="B25" s="1"/>
      <c r="C25" s="1"/>
      <c r="D25" s="1"/>
      <c r="E25" s="1"/>
      <c r="F25" s="1"/>
      <c r="G25" s="1"/>
      <c r="H25" s="1"/>
      <c r="I25" s="1"/>
    </row>
    <row r="26" spans="2:10" ht="15.75" thickBot="1" x14ac:dyDescent="0.3">
      <c r="B26" s="86" t="s">
        <v>82</v>
      </c>
      <c r="C26" s="87"/>
      <c r="D26" s="88"/>
      <c r="E26" s="1"/>
      <c r="F26" s="1"/>
      <c r="G26" s="86" t="s">
        <v>83</v>
      </c>
      <c r="H26" s="87"/>
      <c r="I26" s="88"/>
    </row>
    <row r="27" spans="2:10" x14ac:dyDescent="0.25">
      <c r="B27" s="15" t="s">
        <v>9</v>
      </c>
      <c r="C27" s="89" t="s">
        <v>16</v>
      </c>
      <c r="D27" s="89"/>
      <c r="E27" s="1"/>
      <c r="F27" s="1"/>
      <c r="G27" s="15" t="s">
        <v>9</v>
      </c>
      <c r="H27" s="90" t="s">
        <v>21</v>
      </c>
      <c r="I27" s="91"/>
    </row>
    <row r="28" spans="2:10" x14ac:dyDescent="0.25">
      <c r="B28" s="16" t="s">
        <v>6</v>
      </c>
      <c r="C28" s="92" t="s">
        <v>17</v>
      </c>
      <c r="D28" s="92"/>
      <c r="E28" s="1"/>
      <c r="F28" s="1"/>
      <c r="G28" s="16" t="s">
        <v>6</v>
      </c>
      <c r="H28" s="93" t="s">
        <v>17</v>
      </c>
      <c r="I28" s="94"/>
    </row>
    <row r="29" spans="2:10" x14ac:dyDescent="0.25">
      <c r="B29" s="16" t="s">
        <v>0</v>
      </c>
      <c r="C29" s="92" t="str">
        <f ca="1">B8</f>
        <v>Juni 2026</v>
      </c>
      <c r="D29" s="92"/>
      <c r="E29" s="1"/>
      <c r="F29" s="1"/>
      <c r="G29" s="16" t="s">
        <v>0</v>
      </c>
      <c r="H29" s="93" t="str">
        <f ca="1">G8</f>
        <v>Juni 2026</v>
      </c>
      <c r="I29" s="94"/>
    </row>
    <row r="30" spans="2:10" x14ac:dyDescent="0.25">
      <c r="B30" s="17" t="s">
        <v>1</v>
      </c>
      <c r="C30" s="98" t="s">
        <v>20</v>
      </c>
      <c r="D30" s="98"/>
      <c r="E30" s="1"/>
      <c r="F30" s="1"/>
      <c r="G30" s="17" t="s">
        <v>1</v>
      </c>
      <c r="H30" s="99" t="s">
        <v>15</v>
      </c>
      <c r="I30" s="100"/>
    </row>
    <row r="31" spans="2:10" x14ac:dyDescent="0.25">
      <c r="B31" s="17" t="s">
        <v>14</v>
      </c>
      <c r="C31" s="101" t="s">
        <v>7</v>
      </c>
      <c r="D31" s="101"/>
      <c r="E31" s="1"/>
      <c r="F31" s="1"/>
      <c r="G31" s="17" t="s">
        <v>14</v>
      </c>
      <c r="H31" s="102" t="s">
        <v>10</v>
      </c>
      <c r="I31" s="103"/>
    </row>
    <row r="32" spans="2:10" ht="15.75" thickBot="1" x14ac:dyDescent="0.3">
      <c r="B32" s="2"/>
      <c r="C32" s="3"/>
      <c r="D32" s="3"/>
      <c r="E32" s="1"/>
      <c r="F32" s="1"/>
      <c r="G32" s="2"/>
      <c r="H32" s="3"/>
      <c r="I32" s="3"/>
    </row>
    <row r="33" spans="2:9" ht="15.75" thickBot="1" x14ac:dyDescent="0.3">
      <c r="B33" s="9" t="s">
        <v>8</v>
      </c>
      <c r="C33" s="11">
        <f>AVERAGE(D44:D64)</f>
        <v>90.634285714285696</v>
      </c>
      <c r="D33" s="10" t="s">
        <v>5</v>
      </c>
      <c r="E33" s="1"/>
      <c r="F33" s="1"/>
      <c r="G33" s="9" t="s">
        <v>8</v>
      </c>
      <c r="H33" s="11">
        <f>I37</f>
        <v>47.922571428571437</v>
      </c>
      <c r="I33" s="10" t="s">
        <v>5</v>
      </c>
    </row>
    <row r="34" spans="2:9" ht="15.75" thickBot="1" x14ac:dyDescent="0.3">
      <c r="B34" s="20" t="s">
        <v>19</v>
      </c>
      <c r="C34" s="21"/>
      <c r="D34" s="22" t="s">
        <v>5</v>
      </c>
      <c r="E34" s="1"/>
      <c r="F34" s="1"/>
      <c r="G34" s="20" t="s">
        <v>19</v>
      </c>
      <c r="H34" s="21"/>
      <c r="I34" s="22" t="s">
        <v>5</v>
      </c>
    </row>
    <row r="35" spans="2:9" x14ac:dyDescent="0.25">
      <c r="B35" s="58"/>
      <c r="C35" s="59"/>
      <c r="D35" s="58"/>
    </row>
    <row r="36" spans="2:9" x14ac:dyDescent="0.25">
      <c r="G36" s="53" t="s">
        <v>2</v>
      </c>
      <c r="H36" s="54" t="s">
        <v>3</v>
      </c>
      <c r="I36" s="55" t="s">
        <v>4</v>
      </c>
    </row>
    <row r="37" spans="2:9" x14ac:dyDescent="0.25">
      <c r="G37" s="95" t="str">
        <f ca="1">"1st Front Month - "&amp;G8</f>
        <v>1st Front Month - Juni 2026</v>
      </c>
      <c r="H37" s="96"/>
      <c r="I37" s="56">
        <f>AVERAGE(I44:I64)</f>
        <v>47.922571428571437</v>
      </c>
    </row>
    <row r="40" spans="2:9" x14ac:dyDescent="0.25">
      <c r="G40" s="97" t="str">
        <f ca="1">"**Einmalrabatt gültig ausschliesslich für den Monat "&amp;MID(CELL("dateiname",A4),FIND("]",CELL("dateiname",A4))+1,255)</f>
        <v>**Einmalrabatt gültig ausschliesslich für den Monat Juni 2026</v>
      </c>
      <c r="H40" s="97"/>
      <c r="I40" s="97"/>
    </row>
    <row r="43" spans="2:9" x14ac:dyDescent="0.25">
      <c r="B43" s="60" t="s">
        <v>30</v>
      </c>
      <c r="C43" s="61" t="s">
        <v>3</v>
      </c>
      <c r="D43" s="62" t="s">
        <v>29</v>
      </c>
      <c r="G43" s="60" t="s">
        <v>31</v>
      </c>
      <c r="H43" s="63" t="s">
        <v>3</v>
      </c>
      <c r="I43" s="62" t="s">
        <v>29</v>
      </c>
    </row>
    <row r="44" spans="2:9" x14ac:dyDescent="0.25">
      <c r="B44" s="27" t="s">
        <v>105</v>
      </c>
      <c r="C44" s="27">
        <v>46133</v>
      </c>
      <c r="D44" s="25">
        <v>86.97</v>
      </c>
      <c r="G44" s="27" t="s">
        <v>104</v>
      </c>
      <c r="H44" s="24">
        <v>46133</v>
      </c>
      <c r="I44" s="37">
        <v>43.975000000000001</v>
      </c>
    </row>
    <row r="45" spans="2:9" x14ac:dyDescent="0.25">
      <c r="B45" s="27" t="s">
        <v>105</v>
      </c>
      <c r="C45" s="27">
        <v>46134</v>
      </c>
      <c r="D45" s="28">
        <v>88.02</v>
      </c>
      <c r="G45" s="27" t="s">
        <v>104</v>
      </c>
      <c r="H45" s="24">
        <v>46134</v>
      </c>
      <c r="I45" s="37">
        <v>45.456000000000003</v>
      </c>
    </row>
    <row r="46" spans="2:9" x14ac:dyDescent="0.25">
      <c r="B46" s="27" t="s">
        <v>105</v>
      </c>
      <c r="C46" s="27">
        <v>46135</v>
      </c>
      <c r="D46" s="28">
        <v>89.04</v>
      </c>
      <c r="G46" s="27" t="s">
        <v>104</v>
      </c>
      <c r="H46" s="24">
        <v>46135</v>
      </c>
      <c r="I46" s="37">
        <v>46.271000000000001</v>
      </c>
    </row>
    <row r="47" spans="2:9" x14ac:dyDescent="0.25">
      <c r="B47" s="27" t="s">
        <v>105</v>
      </c>
      <c r="C47" s="27">
        <v>46136</v>
      </c>
      <c r="D47" s="28">
        <v>90.14</v>
      </c>
      <c r="G47" s="27" t="s">
        <v>104</v>
      </c>
      <c r="H47" s="24">
        <v>46136</v>
      </c>
      <c r="I47" s="37">
        <v>46.588999999999999</v>
      </c>
    </row>
    <row r="48" spans="2:9" x14ac:dyDescent="0.25">
      <c r="B48" s="27" t="s">
        <v>105</v>
      </c>
      <c r="C48" s="27">
        <v>46139</v>
      </c>
      <c r="D48" s="28">
        <v>87.73</v>
      </c>
      <c r="G48" s="27" t="s">
        <v>104</v>
      </c>
      <c r="H48" s="24">
        <v>46139</v>
      </c>
      <c r="I48" s="37">
        <v>46.45900000000001</v>
      </c>
    </row>
    <row r="49" spans="2:10" x14ac:dyDescent="0.25">
      <c r="B49" s="27" t="s">
        <v>105</v>
      </c>
      <c r="C49" s="27">
        <v>46140</v>
      </c>
      <c r="D49" s="28">
        <v>86.9</v>
      </c>
      <c r="G49" s="27" t="s">
        <v>104</v>
      </c>
      <c r="H49" s="24">
        <v>46140</v>
      </c>
      <c r="I49" s="37">
        <v>45.371000000000002</v>
      </c>
    </row>
    <row r="50" spans="2:10" x14ac:dyDescent="0.25">
      <c r="B50" s="27" t="s">
        <v>105</v>
      </c>
      <c r="C50" s="27">
        <v>46141</v>
      </c>
      <c r="D50" s="28">
        <v>89.28</v>
      </c>
      <c r="G50" s="27" t="s">
        <v>104</v>
      </c>
      <c r="H50" s="24">
        <v>46141</v>
      </c>
      <c r="I50" s="37">
        <v>48.566000000000003</v>
      </c>
    </row>
    <row r="51" spans="2:10" x14ac:dyDescent="0.25">
      <c r="B51" s="27" t="s">
        <v>105</v>
      </c>
      <c r="C51" s="27">
        <v>46142</v>
      </c>
      <c r="D51" s="28">
        <v>88.75</v>
      </c>
      <c r="G51" s="27" t="s">
        <v>104</v>
      </c>
      <c r="H51" s="24">
        <v>46142</v>
      </c>
      <c r="I51" s="37">
        <v>47.854999999999997</v>
      </c>
    </row>
    <row r="52" spans="2:10" x14ac:dyDescent="0.25">
      <c r="B52" s="27" t="s">
        <v>105</v>
      </c>
      <c r="C52" s="27">
        <v>46146</v>
      </c>
      <c r="D52" s="28">
        <v>88.96</v>
      </c>
      <c r="G52" s="27" t="s">
        <v>104</v>
      </c>
      <c r="H52" s="24">
        <v>46146</v>
      </c>
      <c r="I52" s="37">
        <v>49.765999999999998</v>
      </c>
    </row>
    <row r="53" spans="2:10" x14ac:dyDescent="0.25">
      <c r="B53" s="27" t="s">
        <v>105</v>
      </c>
      <c r="C53" s="27">
        <v>46147</v>
      </c>
      <c r="D53" s="28">
        <v>89.92</v>
      </c>
      <c r="G53" s="27" t="s">
        <v>104</v>
      </c>
      <c r="H53" s="24">
        <v>46147</v>
      </c>
      <c r="I53" s="37">
        <v>48.596000000000004</v>
      </c>
    </row>
    <row r="54" spans="2:10" x14ac:dyDescent="0.25">
      <c r="B54" s="27" t="s">
        <v>105</v>
      </c>
      <c r="C54" s="27">
        <v>46148</v>
      </c>
      <c r="D54" s="28">
        <v>86.58</v>
      </c>
      <c r="G54" s="27" t="s">
        <v>104</v>
      </c>
      <c r="H54" s="24">
        <v>46148</v>
      </c>
      <c r="I54" s="37">
        <v>45.652999999999999</v>
      </c>
    </row>
    <row r="55" spans="2:10" x14ac:dyDescent="0.25">
      <c r="B55" s="27" t="s">
        <v>105</v>
      </c>
      <c r="C55" s="27">
        <v>46149</v>
      </c>
      <c r="D55" s="28">
        <v>86.75</v>
      </c>
      <c r="G55" s="27" t="s">
        <v>104</v>
      </c>
      <c r="H55" s="24">
        <v>46149</v>
      </c>
      <c r="I55" s="37">
        <v>45.212000000000003</v>
      </c>
    </row>
    <row r="56" spans="2:10" x14ac:dyDescent="0.25">
      <c r="B56" s="27" t="s">
        <v>105</v>
      </c>
      <c r="C56" s="27">
        <v>46150</v>
      </c>
      <c r="D56" s="28">
        <v>87.82</v>
      </c>
      <c r="G56" s="27" t="s">
        <v>104</v>
      </c>
      <c r="H56" s="24">
        <v>46150</v>
      </c>
      <c r="I56" s="37">
        <v>45.71</v>
      </c>
    </row>
    <row r="57" spans="2:10" x14ac:dyDescent="0.25">
      <c r="B57" s="27" t="s">
        <v>105</v>
      </c>
      <c r="C57" s="27">
        <v>46153</v>
      </c>
      <c r="D57" s="28">
        <v>92.13</v>
      </c>
      <c r="G57" s="27" t="s">
        <v>104</v>
      </c>
      <c r="H57" s="24">
        <v>46153</v>
      </c>
      <c r="I57" s="37">
        <v>47.817</v>
      </c>
    </row>
    <row r="58" spans="2:10" x14ac:dyDescent="0.25">
      <c r="B58" s="27" t="s">
        <v>105</v>
      </c>
      <c r="C58" s="27">
        <v>46154</v>
      </c>
      <c r="D58" s="28">
        <v>92.48</v>
      </c>
      <c r="G58" s="27" t="s">
        <v>104</v>
      </c>
      <c r="H58" s="24">
        <v>46154</v>
      </c>
      <c r="I58" s="37">
        <v>48.21</v>
      </c>
    </row>
    <row r="59" spans="2:10" x14ac:dyDescent="0.25">
      <c r="B59" s="27" t="s">
        <v>105</v>
      </c>
      <c r="C59" s="27">
        <v>46155</v>
      </c>
      <c r="D59" s="28">
        <v>91.81</v>
      </c>
      <c r="G59" s="27" t="s">
        <v>104</v>
      </c>
      <c r="H59" s="24">
        <v>46155</v>
      </c>
      <c r="I59" s="37">
        <v>48.486000000000004</v>
      </c>
    </row>
    <row r="60" spans="2:10" x14ac:dyDescent="0.25">
      <c r="B60" s="27" t="s">
        <v>105</v>
      </c>
      <c r="C60" s="27">
        <v>46156</v>
      </c>
      <c r="D60" s="28">
        <v>93.01</v>
      </c>
      <c r="G60" s="27" t="s">
        <v>104</v>
      </c>
      <c r="H60" s="24">
        <v>46156</v>
      </c>
      <c r="I60" s="37">
        <v>49.148000000000003</v>
      </c>
    </row>
    <row r="61" spans="2:10" x14ac:dyDescent="0.25">
      <c r="B61" s="27" t="s">
        <v>105</v>
      </c>
      <c r="C61" s="27">
        <v>46157</v>
      </c>
      <c r="D61" s="28">
        <v>95.74</v>
      </c>
      <c r="G61" s="27" t="s">
        <v>104</v>
      </c>
      <c r="H61" s="24">
        <v>46157</v>
      </c>
      <c r="I61" s="37">
        <v>51.594999999999999</v>
      </c>
    </row>
    <row r="62" spans="2:10" x14ac:dyDescent="0.25">
      <c r="B62" s="27" t="s">
        <v>105</v>
      </c>
      <c r="C62" s="27">
        <v>46160</v>
      </c>
      <c r="D62" s="28">
        <v>96.78</v>
      </c>
      <c r="G62" s="27" t="s">
        <v>104</v>
      </c>
      <c r="H62" s="24">
        <v>46160</v>
      </c>
      <c r="I62" s="37">
        <v>51.584000000000003</v>
      </c>
    </row>
    <row r="63" spans="2:10" x14ac:dyDescent="0.25">
      <c r="B63" s="27" t="s">
        <v>105</v>
      </c>
      <c r="C63" s="27">
        <v>46161</v>
      </c>
      <c r="D63" s="25">
        <v>98.09</v>
      </c>
      <c r="G63" s="27" t="s">
        <v>104</v>
      </c>
      <c r="H63" s="24">
        <v>46161</v>
      </c>
      <c r="I63" s="37">
        <v>53.238</v>
      </c>
    </row>
    <row r="64" spans="2:10" x14ac:dyDescent="0.25">
      <c r="B64" s="27" t="s">
        <v>105</v>
      </c>
      <c r="C64" s="27">
        <v>46162</v>
      </c>
      <c r="D64" s="25">
        <v>96.42</v>
      </c>
      <c r="G64" s="27" t="s">
        <v>104</v>
      </c>
      <c r="H64" s="24">
        <v>46162</v>
      </c>
      <c r="I64" s="37">
        <v>50.817</v>
      </c>
      <c r="J64" s="1" t="s">
        <v>32</v>
      </c>
    </row>
    <row r="65" spans="7:10" x14ac:dyDescent="0.25">
      <c r="G65" s="57" t="s">
        <v>32</v>
      </c>
      <c r="J65" s="1" t="s">
        <v>32</v>
      </c>
    </row>
    <row r="66" spans="7:10" x14ac:dyDescent="0.25">
      <c r="G66" s="57" t="s">
        <v>32</v>
      </c>
      <c r="J66" s="1" t="s">
        <v>32</v>
      </c>
    </row>
    <row r="67" spans="7:10" x14ac:dyDescent="0.25">
      <c r="G67" s="57" t="s">
        <v>32</v>
      </c>
      <c r="I67" s="57" t="s">
        <v>32</v>
      </c>
      <c r="J67" s="1" t="s">
        <v>32</v>
      </c>
    </row>
    <row r="68" spans="7:10" x14ac:dyDescent="0.25">
      <c r="G68" s="57" t="s">
        <v>32</v>
      </c>
      <c r="I68" s="57" t="s">
        <v>32</v>
      </c>
      <c r="J68" s="1" t="s">
        <v>32</v>
      </c>
    </row>
    <row r="69" spans="7:10" x14ac:dyDescent="0.25">
      <c r="G69" s="57" t="s">
        <v>32</v>
      </c>
      <c r="J69" s="1" t="s">
        <v>32</v>
      </c>
    </row>
    <row r="70" spans="7:10" x14ac:dyDescent="0.25">
      <c r="G70" s="57" t="s">
        <v>32</v>
      </c>
      <c r="J70" s="1" t="s">
        <v>32</v>
      </c>
    </row>
    <row r="71" spans="7:10" x14ac:dyDescent="0.25">
      <c r="G71" s="57" t="s">
        <v>32</v>
      </c>
      <c r="H71" s="57" t="s">
        <v>32</v>
      </c>
      <c r="I71" s="57" t="s">
        <v>32</v>
      </c>
      <c r="J71" s="1" t="s">
        <v>32</v>
      </c>
    </row>
  </sheetData>
  <mergeCells count="33">
    <mergeCell ref="C19:D19"/>
    <mergeCell ref="H19:I19"/>
    <mergeCell ref="B4:B5"/>
    <mergeCell ref="G4:G5"/>
    <mergeCell ref="B7:D7"/>
    <mergeCell ref="G7:I7"/>
    <mergeCell ref="B8:D8"/>
    <mergeCell ref="G8:I8"/>
    <mergeCell ref="B14:I14"/>
    <mergeCell ref="C16:D16"/>
    <mergeCell ref="H16:I16"/>
    <mergeCell ref="B18:D18"/>
    <mergeCell ref="G18:I18"/>
    <mergeCell ref="C20:D20"/>
    <mergeCell ref="H20:I20"/>
    <mergeCell ref="C21:D21"/>
    <mergeCell ref="H21:I21"/>
    <mergeCell ref="C22:D22"/>
    <mergeCell ref="H22:I22"/>
    <mergeCell ref="B26:D26"/>
    <mergeCell ref="G26:I26"/>
    <mergeCell ref="C27:D27"/>
    <mergeCell ref="H27:I27"/>
    <mergeCell ref="C28:D28"/>
    <mergeCell ref="H28:I28"/>
    <mergeCell ref="G37:H37"/>
    <mergeCell ref="G40:I40"/>
    <mergeCell ref="C29:D29"/>
    <mergeCell ref="H29:I29"/>
    <mergeCell ref="C30:D30"/>
    <mergeCell ref="H30:I30"/>
    <mergeCell ref="C31:D31"/>
    <mergeCell ref="H31:I31"/>
  </mergeCells>
  <phoneticPr fontId="17" type="noConversion"/>
  <hyperlinks>
    <hyperlink ref="C31:D31" r:id="rId1" display="EEX" xr:uid="{CC71C126-0827-4B2B-90B3-139C40B4D7C5}"/>
    <hyperlink ref="B24" r:id="rId2" xr:uid="{5E305A18-FDD3-461C-B247-B473B1AA92EB}"/>
    <hyperlink ref="G24" r:id="rId3" xr:uid="{3D2A0D73-9531-4623-BF44-EC64EFC7B00F}"/>
    <hyperlink ref="H31:I31" r:id="rId4" display="CEGH" xr:uid="{59436ED6-18A7-4118-B6D8-1FCDA11F8DCD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F10DA-F775-4CFE-9835-43DC7985F53F}">
  <sheetPr>
    <tabColor theme="8" tint="0.79998168889431442"/>
  </sheetPr>
  <dimension ref="B1:J71"/>
  <sheetViews>
    <sheetView topLeftCell="A27" zoomScale="85" zoomScaleNormal="85" workbookViewId="0">
      <selection activeCell="I37" sqref="I37"/>
    </sheetView>
  </sheetViews>
  <sheetFormatPr baseColWidth="10" defaultColWidth="11.42578125" defaultRowHeight="15" x14ac:dyDescent="0.25"/>
  <cols>
    <col min="1" max="1" width="5.7109375" style="1" customWidth="1"/>
    <col min="2" max="2" width="29.140625" style="57" customWidth="1"/>
    <col min="3" max="4" width="16.5703125" style="57" customWidth="1"/>
    <col min="5" max="6" width="5.7109375" style="57" customWidth="1"/>
    <col min="7" max="7" width="38.7109375" style="57" bestFit="1" customWidth="1"/>
    <col min="8" max="9" width="16.5703125" style="57" customWidth="1"/>
    <col min="10" max="10" width="7.7109375" style="1" customWidth="1"/>
    <col min="11" max="16384" width="11.42578125" style="1"/>
  </cols>
  <sheetData>
    <row r="1" spans="2:9" ht="15" customHeight="1" x14ac:dyDescent="0.25"/>
    <row r="2" spans="2:9" ht="15" customHeight="1" x14ac:dyDescent="0.25"/>
    <row r="3" spans="2:9" ht="15" customHeight="1" x14ac:dyDescent="0.25"/>
    <row r="4" spans="2:9" ht="15" customHeight="1" x14ac:dyDescent="0.25">
      <c r="B4" s="71" t="s">
        <v>39</v>
      </c>
      <c r="G4" s="71" t="s">
        <v>40</v>
      </c>
    </row>
    <row r="5" spans="2:9" ht="15" customHeight="1" x14ac:dyDescent="0.25">
      <c r="B5" s="71"/>
      <c r="G5" s="71"/>
    </row>
    <row r="6" spans="2:9" ht="15.75" thickBot="1" x14ac:dyDescent="0.3"/>
    <row r="7" spans="2:9" x14ac:dyDescent="0.25">
      <c r="B7" s="72" t="s">
        <v>94</v>
      </c>
      <c r="C7" s="73"/>
      <c r="D7" s="74"/>
      <c r="G7" s="72" t="s">
        <v>95</v>
      </c>
      <c r="H7" s="73"/>
      <c r="I7" s="74"/>
    </row>
    <row r="8" spans="2:9" ht="15.75" thickBot="1" x14ac:dyDescent="0.3">
      <c r="B8" s="75" t="str">
        <f ca="1">MID(CELL("dateiname",A1),FIND("]",CELL("dateiname",A1))+1,255)</f>
        <v>Mai 2026</v>
      </c>
      <c r="C8" s="76"/>
      <c r="D8" s="77"/>
      <c r="G8" s="75" t="str">
        <f ca="1">MID(CELL("dateiname",F1),FIND("]",CELL("dateiname",F1))+1,255)</f>
        <v>Mai 2026</v>
      </c>
      <c r="H8" s="76"/>
      <c r="I8" s="77"/>
    </row>
    <row r="9" spans="2:9" x14ac:dyDescent="0.25">
      <c r="B9" s="18" t="s">
        <v>13</v>
      </c>
      <c r="C9" s="19" t="s">
        <v>11</v>
      </c>
      <c r="D9" s="19" t="s">
        <v>12</v>
      </c>
      <c r="E9" s="1"/>
      <c r="F9" s="1"/>
      <c r="G9" s="14" t="s">
        <v>13</v>
      </c>
      <c r="H9" s="8" t="s">
        <v>11</v>
      </c>
      <c r="I9" s="8" t="s">
        <v>12</v>
      </c>
    </row>
    <row r="10" spans="2:9" x14ac:dyDescent="0.25">
      <c r="B10" s="41" t="s">
        <v>48</v>
      </c>
      <c r="C10" s="44">
        <f>((($C$33-$C$34)*1.1)+31.75)/10</f>
        <v>12.371752631578946</v>
      </c>
      <c r="D10" s="12">
        <f>C10*1.2</f>
        <v>14.846103157894735</v>
      </c>
      <c r="E10" s="13"/>
      <c r="F10" s="13"/>
      <c r="G10" s="45" t="s">
        <v>51</v>
      </c>
      <c r="H10" s="44">
        <f>(($H$33-$H$34)+21.17)/10</f>
        <v>7.1531368421052637</v>
      </c>
      <c r="I10" s="12">
        <f>H10*1.2</f>
        <v>8.5837642105263168</v>
      </c>
    </row>
    <row r="11" spans="2:9" x14ac:dyDescent="0.25">
      <c r="B11" s="41" t="s">
        <v>49</v>
      </c>
      <c r="C11" s="44">
        <f>((($C$33-$C$34)*1.1)+34.4)/10</f>
        <v>12.636752631578947</v>
      </c>
      <c r="D11" s="12">
        <f>C11*1.2</f>
        <v>15.164103157894736</v>
      </c>
      <c r="E11" s="13"/>
      <c r="F11" s="13"/>
      <c r="G11" s="41" t="s">
        <v>52</v>
      </c>
      <c r="H11" s="44">
        <f>(($H$33-$H$34)+23.82)/10</f>
        <v>7.4181368421052643</v>
      </c>
      <c r="I11" s="12">
        <f>H11*1.2</f>
        <v>8.9017642105263164</v>
      </c>
    </row>
    <row r="12" spans="2:9" x14ac:dyDescent="0.25">
      <c r="B12" s="41" t="s">
        <v>46</v>
      </c>
      <c r="C12" s="44">
        <f>((($C$33-$C$34)*1.1)+26.46)/10</f>
        <v>11.842752631578946</v>
      </c>
      <c r="D12" s="12">
        <f>C12*1.2</f>
        <v>14.211303157894735</v>
      </c>
      <c r="E12" s="13"/>
      <c r="F12" s="13"/>
      <c r="G12" s="41" t="s">
        <v>47</v>
      </c>
      <c r="H12" s="44">
        <f>(($H$33-$H$34)+15.88)/10</f>
        <v>6.6241368421052638</v>
      </c>
      <c r="I12" s="12">
        <f>H12*1.2</f>
        <v>7.9489642105263165</v>
      </c>
    </row>
    <row r="13" spans="2:9" x14ac:dyDescent="0.25">
      <c r="B13" s="41" t="s">
        <v>53</v>
      </c>
      <c r="C13" s="44">
        <f>((($C$33-$C$34)*1.1)+29.11)/10</f>
        <v>12.107752631578945</v>
      </c>
      <c r="D13" s="12">
        <f t="shared" ref="D13" si="0">C13*1.2</f>
        <v>14.529303157894734</v>
      </c>
      <c r="E13" s="13"/>
      <c r="F13" s="13"/>
      <c r="G13" s="41" t="s">
        <v>50</v>
      </c>
      <c r="H13" s="44">
        <f>(($H$33-$H$34)+18.53)/10</f>
        <v>6.8891368421052643</v>
      </c>
      <c r="I13" s="12">
        <f t="shared" ref="I13" si="1">H13*1.2</f>
        <v>8.2669642105263161</v>
      </c>
    </row>
    <row r="14" spans="2:9" x14ac:dyDescent="0.25">
      <c r="B14" s="78"/>
      <c r="C14" s="78"/>
      <c r="D14" s="78"/>
      <c r="E14" s="78"/>
      <c r="F14" s="78"/>
      <c r="G14" s="78"/>
      <c r="H14" s="78"/>
      <c r="I14" s="78"/>
    </row>
    <row r="15" spans="2:9" x14ac:dyDescent="0.25">
      <c r="B15" s="41" t="s">
        <v>33</v>
      </c>
      <c r="C15" s="36">
        <v>5</v>
      </c>
      <c r="D15" s="12">
        <f t="shared" ref="D15" si="2">C15*1.2</f>
        <v>6</v>
      </c>
      <c r="E15" s="38"/>
      <c r="F15" s="38"/>
      <c r="G15" s="41" t="s">
        <v>33</v>
      </c>
      <c r="H15" s="36">
        <f>C15</f>
        <v>5</v>
      </c>
      <c r="I15" s="12">
        <f t="shared" ref="I15" si="3">H15*1.2</f>
        <v>6</v>
      </c>
    </row>
    <row r="16" spans="2:9" x14ac:dyDescent="0.25">
      <c r="B16" s="42" t="s">
        <v>36</v>
      </c>
      <c r="C16" s="79" t="s">
        <v>67</v>
      </c>
      <c r="D16" s="80"/>
      <c r="E16" s="38"/>
      <c r="F16" s="38"/>
      <c r="G16" s="42" t="str">
        <f>B16</f>
        <v>Gratis Energie</v>
      </c>
      <c r="H16" s="79" t="s">
        <v>67</v>
      </c>
      <c r="I16" s="80"/>
    </row>
    <row r="17" spans="2:10" ht="15.75" thickBot="1" x14ac:dyDescent="0.3"/>
    <row r="18" spans="2:10" ht="15.75" thickBot="1" x14ac:dyDescent="0.3">
      <c r="B18" s="81" t="s">
        <v>93</v>
      </c>
      <c r="C18" s="82"/>
      <c r="D18" s="83"/>
      <c r="G18" s="81" t="s">
        <v>92</v>
      </c>
      <c r="H18" s="82"/>
      <c r="I18" s="83"/>
    </row>
    <row r="19" spans="2:10" x14ac:dyDescent="0.25">
      <c r="B19" s="41" t="s">
        <v>48</v>
      </c>
      <c r="C19" s="68" t="s">
        <v>84</v>
      </c>
      <c r="D19" s="68"/>
      <c r="E19" s="1"/>
      <c r="F19" s="1"/>
      <c r="G19" s="41" t="s">
        <v>51</v>
      </c>
      <c r="H19" s="69" t="s">
        <v>88</v>
      </c>
      <c r="I19" s="70"/>
    </row>
    <row r="20" spans="2:10" x14ac:dyDescent="0.25">
      <c r="B20" s="41" t="s">
        <v>49</v>
      </c>
      <c r="C20" s="69" t="s">
        <v>85</v>
      </c>
      <c r="D20" s="70"/>
      <c r="E20" s="1"/>
      <c r="F20" s="1"/>
      <c r="G20" s="41" t="s">
        <v>52</v>
      </c>
      <c r="H20" s="69" t="s">
        <v>89</v>
      </c>
      <c r="I20" s="70"/>
    </row>
    <row r="21" spans="2:10" x14ac:dyDescent="0.25">
      <c r="B21" s="41" t="s">
        <v>46</v>
      </c>
      <c r="C21" s="84" t="s">
        <v>86</v>
      </c>
      <c r="D21" s="85"/>
      <c r="E21" s="1"/>
      <c r="F21" s="1"/>
      <c r="G21" s="41" t="s">
        <v>47</v>
      </c>
      <c r="H21" s="84" t="s">
        <v>90</v>
      </c>
      <c r="I21" s="85"/>
      <c r="J21"/>
    </row>
    <row r="22" spans="2:10" x14ac:dyDescent="0.25">
      <c r="B22" s="41" t="s">
        <v>53</v>
      </c>
      <c r="C22" s="68" t="s">
        <v>87</v>
      </c>
      <c r="D22" s="68"/>
      <c r="E22" s="1"/>
      <c r="F22" s="1"/>
      <c r="G22" s="41" t="s">
        <v>50</v>
      </c>
      <c r="H22" s="69" t="s">
        <v>91</v>
      </c>
      <c r="I22" s="70"/>
    </row>
    <row r="23" spans="2:10" x14ac:dyDescent="0.25">
      <c r="B23" s="39"/>
      <c r="C23" s="40"/>
      <c r="D23" s="40"/>
      <c r="E23" s="1"/>
      <c r="F23" s="1"/>
      <c r="G23" s="39"/>
      <c r="H23" s="40"/>
      <c r="I23" s="40"/>
    </row>
    <row r="24" spans="2:10" x14ac:dyDescent="0.25">
      <c r="B24" s="34" t="s">
        <v>71</v>
      </c>
      <c r="C24" s="38"/>
      <c r="D24" s="29" t="s">
        <v>18</v>
      </c>
      <c r="E24" s="1"/>
      <c r="F24" s="1"/>
      <c r="G24" s="34" t="s">
        <v>71</v>
      </c>
      <c r="H24" s="38"/>
      <c r="I24" s="29" t="s">
        <v>18</v>
      </c>
    </row>
    <row r="25" spans="2:10" ht="15.75" thickBot="1" x14ac:dyDescent="0.3">
      <c r="B25" s="1"/>
      <c r="C25" s="1"/>
      <c r="D25" s="1"/>
      <c r="E25" s="1"/>
      <c r="F25" s="1"/>
      <c r="G25" s="1"/>
      <c r="H25" s="1"/>
      <c r="I25" s="1"/>
    </row>
    <row r="26" spans="2:10" ht="15.75" thickBot="1" x14ac:dyDescent="0.3">
      <c r="B26" s="86" t="s">
        <v>82</v>
      </c>
      <c r="C26" s="87"/>
      <c r="D26" s="88"/>
      <c r="E26" s="1"/>
      <c r="F26" s="1"/>
      <c r="G26" s="86" t="s">
        <v>83</v>
      </c>
      <c r="H26" s="87"/>
      <c r="I26" s="88"/>
    </row>
    <row r="27" spans="2:10" x14ac:dyDescent="0.25">
      <c r="B27" s="15" t="s">
        <v>9</v>
      </c>
      <c r="C27" s="89" t="s">
        <v>16</v>
      </c>
      <c r="D27" s="89"/>
      <c r="E27" s="1"/>
      <c r="F27" s="1"/>
      <c r="G27" s="15" t="s">
        <v>9</v>
      </c>
      <c r="H27" s="90" t="s">
        <v>21</v>
      </c>
      <c r="I27" s="91"/>
    </row>
    <row r="28" spans="2:10" x14ac:dyDescent="0.25">
      <c r="B28" s="16" t="s">
        <v>6</v>
      </c>
      <c r="C28" s="92" t="s">
        <v>17</v>
      </c>
      <c r="D28" s="92"/>
      <c r="E28" s="1"/>
      <c r="F28" s="1"/>
      <c r="G28" s="16" t="s">
        <v>6</v>
      </c>
      <c r="H28" s="93" t="s">
        <v>17</v>
      </c>
      <c r="I28" s="94"/>
    </row>
    <row r="29" spans="2:10" x14ac:dyDescent="0.25">
      <c r="B29" s="16" t="s">
        <v>0</v>
      </c>
      <c r="C29" s="92" t="str">
        <f ca="1">B8</f>
        <v>Mai 2026</v>
      </c>
      <c r="D29" s="92"/>
      <c r="E29" s="1"/>
      <c r="F29" s="1"/>
      <c r="G29" s="16" t="s">
        <v>0</v>
      </c>
      <c r="H29" s="93" t="str">
        <f ca="1">G8</f>
        <v>Mai 2026</v>
      </c>
      <c r="I29" s="94"/>
    </row>
    <row r="30" spans="2:10" x14ac:dyDescent="0.25">
      <c r="B30" s="17" t="s">
        <v>1</v>
      </c>
      <c r="C30" s="98" t="s">
        <v>20</v>
      </c>
      <c r="D30" s="98"/>
      <c r="E30" s="1"/>
      <c r="F30" s="1"/>
      <c r="G30" s="17" t="s">
        <v>1</v>
      </c>
      <c r="H30" s="99" t="s">
        <v>15</v>
      </c>
      <c r="I30" s="100"/>
    </row>
    <row r="31" spans="2:10" x14ac:dyDescent="0.25">
      <c r="B31" s="17" t="s">
        <v>14</v>
      </c>
      <c r="C31" s="101" t="s">
        <v>7</v>
      </c>
      <c r="D31" s="101"/>
      <c r="E31" s="1"/>
      <c r="F31" s="1"/>
      <c r="G31" s="17" t="s">
        <v>14</v>
      </c>
      <c r="H31" s="102" t="s">
        <v>10</v>
      </c>
      <c r="I31" s="103"/>
    </row>
    <row r="32" spans="2:10" ht="15.75" thickBot="1" x14ac:dyDescent="0.3">
      <c r="B32" s="2"/>
      <c r="C32" s="3"/>
      <c r="D32" s="3"/>
      <c r="E32" s="1"/>
      <c r="F32" s="1"/>
      <c r="G32" s="2"/>
      <c r="H32" s="3"/>
      <c r="I32" s="3"/>
    </row>
    <row r="33" spans="2:9" ht="15.75" thickBot="1" x14ac:dyDescent="0.3">
      <c r="B33" s="9" t="s">
        <v>8</v>
      </c>
      <c r="C33" s="11">
        <f>AVERAGE(D44:D63)</f>
        <v>83.606842105263141</v>
      </c>
      <c r="D33" s="10" t="s">
        <v>5</v>
      </c>
      <c r="E33" s="1"/>
      <c r="F33" s="1"/>
      <c r="G33" s="9" t="s">
        <v>8</v>
      </c>
      <c r="H33" s="11">
        <f>I37</f>
        <v>50.361368421052639</v>
      </c>
      <c r="I33" s="10" t="s">
        <v>5</v>
      </c>
    </row>
    <row r="34" spans="2:9" ht="15.75" thickBot="1" x14ac:dyDescent="0.3">
      <c r="B34" s="20" t="s">
        <v>19</v>
      </c>
      <c r="C34" s="21"/>
      <c r="D34" s="22" t="s">
        <v>5</v>
      </c>
      <c r="E34" s="1"/>
      <c r="F34" s="1"/>
      <c r="G34" s="20" t="s">
        <v>19</v>
      </c>
      <c r="H34" s="21"/>
      <c r="I34" s="22" t="s">
        <v>5</v>
      </c>
    </row>
    <row r="35" spans="2:9" x14ac:dyDescent="0.25">
      <c r="B35" s="58"/>
      <c r="C35" s="59"/>
      <c r="D35" s="58"/>
    </row>
    <row r="36" spans="2:9" x14ac:dyDescent="0.25">
      <c r="G36" s="53" t="s">
        <v>2</v>
      </c>
      <c r="H36" s="54" t="s">
        <v>3</v>
      </c>
      <c r="I36" s="55" t="s">
        <v>4</v>
      </c>
    </row>
    <row r="37" spans="2:9" x14ac:dyDescent="0.25">
      <c r="G37" s="95" t="str">
        <f ca="1">"1st Front Month - "&amp;G8</f>
        <v>1st Front Month - Mai 2026</v>
      </c>
      <c r="H37" s="96"/>
      <c r="I37" s="56">
        <f>AVERAGE(I44:I63)</f>
        <v>50.361368421052639</v>
      </c>
    </row>
    <row r="40" spans="2:9" x14ac:dyDescent="0.25">
      <c r="G40" s="97" t="str">
        <f ca="1">"**Einmalrabatt gültig ausschliesslich für den Monat "&amp;MID(CELL("dateiname",A4),FIND("]",CELL("dateiname",A4))+1,255)</f>
        <v>**Einmalrabatt gültig ausschliesslich für den Monat Mai 2026</v>
      </c>
      <c r="H40" s="97"/>
      <c r="I40" s="97"/>
    </row>
    <row r="43" spans="2:9" x14ac:dyDescent="0.25">
      <c r="B43" s="60" t="s">
        <v>30</v>
      </c>
      <c r="C43" s="61" t="s">
        <v>3</v>
      </c>
      <c r="D43" s="62" t="s">
        <v>4</v>
      </c>
      <c r="G43" s="60" t="s">
        <v>31</v>
      </c>
      <c r="H43" s="63" t="s">
        <v>3</v>
      </c>
      <c r="I43" s="62" t="s">
        <v>29</v>
      </c>
    </row>
    <row r="44" spans="2:9" x14ac:dyDescent="0.25">
      <c r="B44" s="23" t="s">
        <v>102</v>
      </c>
      <c r="C44" s="24">
        <v>46104</v>
      </c>
      <c r="D44" s="25">
        <v>90.75</v>
      </c>
      <c r="G44" s="52" t="s">
        <v>103</v>
      </c>
      <c r="H44" s="24">
        <v>46104</v>
      </c>
      <c r="I44" s="37">
        <v>58.844999999999999</v>
      </c>
    </row>
    <row r="45" spans="2:9" x14ac:dyDescent="0.25">
      <c r="B45" s="26" t="s">
        <v>102</v>
      </c>
      <c r="C45" s="27">
        <v>46105</v>
      </c>
      <c r="D45" s="28">
        <v>88.91</v>
      </c>
      <c r="G45" s="52" t="s">
        <v>103</v>
      </c>
      <c r="H45" s="24">
        <v>46105</v>
      </c>
      <c r="I45" s="37">
        <v>56.466000000000001</v>
      </c>
    </row>
    <row r="46" spans="2:9" x14ac:dyDescent="0.25">
      <c r="B46" s="26" t="s">
        <v>102</v>
      </c>
      <c r="C46" s="27">
        <v>46106</v>
      </c>
      <c r="D46" s="28">
        <v>86.75</v>
      </c>
      <c r="G46" s="52" t="s">
        <v>103</v>
      </c>
      <c r="H46" s="24">
        <v>46106</v>
      </c>
      <c r="I46" s="37">
        <v>55.198000000000008</v>
      </c>
    </row>
    <row r="47" spans="2:9" x14ac:dyDescent="0.25">
      <c r="B47" s="26" t="s">
        <v>102</v>
      </c>
      <c r="C47" s="27">
        <v>46107</v>
      </c>
      <c r="D47" s="28">
        <v>89.29</v>
      </c>
      <c r="G47" s="52" t="s">
        <v>103</v>
      </c>
      <c r="H47" s="24">
        <v>46107</v>
      </c>
      <c r="I47" s="37">
        <v>57.863999999999997</v>
      </c>
    </row>
    <row r="48" spans="2:9" x14ac:dyDescent="0.25">
      <c r="B48" s="26" t="s">
        <v>102</v>
      </c>
      <c r="C48" s="27">
        <v>46108</v>
      </c>
      <c r="D48" s="28">
        <v>88.2</v>
      </c>
      <c r="G48" s="52" t="s">
        <v>103</v>
      </c>
      <c r="H48" s="24">
        <v>46108</v>
      </c>
      <c r="I48" s="37">
        <v>56.63000000000001</v>
      </c>
    </row>
    <row r="49" spans="2:10" x14ac:dyDescent="0.25">
      <c r="B49" s="26" t="s">
        <v>102</v>
      </c>
      <c r="C49" s="27">
        <v>46111</v>
      </c>
      <c r="D49" s="28">
        <v>87.8</v>
      </c>
      <c r="G49" s="52" t="s">
        <v>103</v>
      </c>
      <c r="H49" s="24">
        <v>46111</v>
      </c>
      <c r="I49" s="37">
        <v>57.033000000000001</v>
      </c>
    </row>
    <row r="50" spans="2:10" x14ac:dyDescent="0.25">
      <c r="B50" s="26" t="s">
        <v>102</v>
      </c>
      <c r="C50" s="27">
        <v>46112</v>
      </c>
      <c r="D50" s="28">
        <v>84.68</v>
      </c>
      <c r="G50" s="52" t="s">
        <v>103</v>
      </c>
      <c r="H50" s="24">
        <v>46112</v>
      </c>
      <c r="I50" s="37">
        <v>53.058</v>
      </c>
    </row>
    <row r="51" spans="2:10" x14ac:dyDescent="0.25">
      <c r="B51" s="26" t="s">
        <v>102</v>
      </c>
      <c r="C51" s="27">
        <v>46113</v>
      </c>
      <c r="D51" s="28">
        <v>82.95</v>
      </c>
      <c r="G51" s="52" t="s">
        <v>103</v>
      </c>
      <c r="H51" s="24">
        <v>46113</v>
      </c>
      <c r="I51" s="37">
        <v>49.622</v>
      </c>
    </row>
    <row r="52" spans="2:10" x14ac:dyDescent="0.25">
      <c r="B52" s="26" t="s">
        <v>102</v>
      </c>
      <c r="C52" s="27">
        <v>46114</v>
      </c>
      <c r="D52" s="28">
        <v>84.73</v>
      </c>
      <c r="G52" s="52" t="s">
        <v>103</v>
      </c>
      <c r="H52" s="24">
        <v>46114</v>
      </c>
      <c r="I52" s="37">
        <v>52.128</v>
      </c>
    </row>
    <row r="53" spans="2:10" x14ac:dyDescent="0.25">
      <c r="B53" s="26" t="s">
        <v>102</v>
      </c>
      <c r="C53" s="27">
        <v>46119</v>
      </c>
      <c r="D53" s="28">
        <v>88.3</v>
      </c>
      <c r="G53" s="52" t="s">
        <v>103</v>
      </c>
      <c r="H53" s="24">
        <v>46119</v>
      </c>
      <c r="I53" s="37">
        <v>55.251000000000012</v>
      </c>
    </row>
    <row r="54" spans="2:10" x14ac:dyDescent="0.25">
      <c r="B54" s="26" t="s">
        <v>102</v>
      </c>
      <c r="C54" s="27">
        <v>46120</v>
      </c>
      <c r="D54" s="28">
        <v>79.989999999999995</v>
      </c>
      <c r="G54" s="52" t="s">
        <v>103</v>
      </c>
      <c r="H54" s="24">
        <v>46120</v>
      </c>
      <c r="I54" s="37">
        <v>47.256999999999998</v>
      </c>
    </row>
    <row r="55" spans="2:10" x14ac:dyDescent="0.25">
      <c r="B55" s="26" t="s">
        <v>102</v>
      </c>
      <c r="C55" s="27">
        <v>46121</v>
      </c>
      <c r="D55" s="28">
        <v>81.34</v>
      </c>
      <c r="G55" s="52" t="s">
        <v>103</v>
      </c>
      <c r="H55" s="24">
        <v>46121</v>
      </c>
      <c r="I55" s="37">
        <v>48.167999999999999</v>
      </c>
    </row>
    <row r="56" spans="2:10" x14ac:dyDescent="0.25">
      <c r="B56" s="26" t="s">
        <v>102</v>
      </c>
      <c r="C56" s="27">
        <v>46122</v>
      </c>
      <c r="D56" s="28">
        <v>78.64</v>
      </c>
      <c r="G56" s="52" t="s">
        <v>103</v>
      </c>
      <c r="H56" s="24">
        <v>46122</v>
      </c>
      <c r="I56" s="37">
        <v>45.436000000000007</v>
      </c>
    </row>
    <row r="57" spans="2:10" x14ac:dyDescent="0.25">
      <c r="B57" s="26" t="s">
        <v>102</v>
      </c>
      <c r="C57" s="27">
        <v>46125</v>
      </c>
      <c r="D57" s="28">
        <v>80.150000000000006</v>
      </c>
      <c r="G57" s="52" t="s">
        <v>103</v>
      </c>
      <c r="H57" s="24">
        <v>46125</v>
      </c>
      <c r="I57" s="37">
        <v>48.316000000000003</v>
      </c>
    </row>
    <row r="58" spans="2:10" x14ac:dyDescent="0.25">
      <c r="B58" s="26" t="s">
        <v>102</v>
      </c>
      <c r="C58" s="27">
        <v>46126</v>
      </c>
      <c r="D58" s="28">
        <v>79.489999999999995</v>
      </c>
      <c r="G58" s="52" t="s">
        <v>103</v>
      </c>
      <c r="H58" s="24">
        <v>46126</v>
      </c>
      <c r="I58" s="37">
        <v>45.260000000000005</v>
      </c>
    </row>
    <row r="59" spans="2:10" x14ac:dyDescent="0.25">
      <c r="B59" s="26" t="s">
        <v>102</v>
      </c>
      <c r="C59" s="27">
        <v>46127</v>
      </c>
      <c r="D59" s="28">
        <v>77.88</v>
      </c>
      <c r="G59" s="52" t="s">
        <v>103</v>
      </c>
      <c r="H59" s="24">
        <v>46127</v>
      </c>
      <c r="I59" s="37">
        <v>43.326000000000001</v>
      </c>
    </row>
    <row r="60" spans="2:10" x14ac:dyDescent="0.25">
      <c r="B60" s="26" t="s">
        <v>102</v>
      </c>
      <c r="C60" s="27">
        <v>46128</v>
      </c>
      <c r="D60" s="28">
        <v>80.05</v>
      </c>
      <c r="G60" s="52" t="s">
        <v>103</v>
      </c>
      <c r="H60" s="24">
        <v>46128</v>
      </c>
      <c r="I60" s="37">
        <v>44.198</v>
      </c>
    </row>
    <row r="61" spans="2:10" x14ac:dyDescent="0.25">
      <c r="B61" s="26" t="s">
        <v>102</v>
      </c>
      <c r="C61" s="27">
        <v>46129</v>
      </c>
      <c r="D61" s="28">
        <v>78.38</v>
      </c>
      <c r="G61" s="52" t="s">
        <v>103</v>
      </c>
      <c r="H61" s="24">
        <v>46129</v>
      </c>
      <c r="I61" s="37">
        <v>40.622999999999998</v>
      </c>
    </row>
    <row r="62" spans="2:10" x14ac:dyDescent="0.25">
      <c r="B62" s="26" t="s">
        <v>102</v>
      </c>
      <c r="C62" s="27">
        <v>46132</v>
      </c>
      <c r="D62" s="28">
        <v>80.25</v>
      </c>
      <c r="G62" s="52" t="s">
        <v>103</v>
      </c>
      <c r="H62" s="24">
        <v>46132</v>
      </c>
      <c r="I62" s="37">
        <v>42.186999999999998</v>
      </c>
    </row>
    <row r="63" spans="2:10" x14ac:dyDescent="0.25">
      <c r="B63" s="46"/>
      <c r="C63" s="46"/>
      <c r="D63" s="46"/>
      <c r="G63" s="1"/>
      <c r="H63" s="1"/>
      <c r="I63" s="1"/>
    </row>
    <row r="64" spans="2:10" x14ac:dyDescent="0.25">
      <c r="G64" s="1" t="s">
        <v>32</v>
      </c>
      <c r="H64" s="1"/>
      <c r="I64" s="1"/>
      <c r="J64" s="1" t="s">
        <v>32</v>
      </c>
    </row>
    <row r="65" spans="7:10" x14ac:dyDescent="0.25">
      <c r="G65" s="57" t="s">
        <v>32</v>
      </c>
      <c r="J65" s="1" t="s">
        <v>32</v>
      </c>
    </row>
    <row r="66" spans="7:10" x14ac:dyDescent="0.25">
      <c r="G66" s="57" t="s">
        <v>32</v>
      </c>
      <c r="J66" s="1" t="s">
        <v>32</v>
      </c>
    </row>
    <row r="67" spans="7:10" x14ac:dyDescent="0.25">
      <c r="G67" s="57" t="s">
        <v>32</v>
      </c>
      <c r="I67" s="57" t="s">
        <v>32</v>
      </c>
      <c r="J67" s="1" t="s">
        <v>32</v>
      </c>
    </row>
    <row r="68" spans="7:10" x14ac:dyDescent="0.25">
      <c r="G68" s="57" t="s">
        <v>32</v>
      </c>
      <c r="I68" s="57" t="s">
        <v>32</v>
      </c>
      <c r="J68" s="1" t="s">
        <v>32</v>
      </c>
    </row>
    <row r="69" spans="7:10" x14ac:dyDescent="0.25">
      <c r="G69" s="57" t="s">
        <v>32</v>
      </c>
      <c r="J69" s="1" t="s">
        <v>32</v>
      </c>
    </row>
    <row r="70" spans="7:10" x14ac:dyDescent="0.25">
      <c r="G70" s="57" t="s">
        <v>32</v>
      </c>
      <c r="J70" s="1" t="s">
        <v>32</v>
      </c>
    </row>
    <row r="71" spans="7:10" x14ac:dyDescent="0.25">
      <c r="G71" s="57" t="s">
        <v>32</v>
      </c>
      <c r="H71" s="57" t="s">
        <v>32</v>
      </c>
      <c r="I71" s="57" t="s">
        <v>32</v>
      </c>
      <c r="J71" s="1" t="s">
        <v>32</v>
      </c>
    </row>
  </sheetData>
  <mergeCells count="33">
    <mergeCell ref="G37:H37"/>
    <mergeCell ref="G40:I40"/>
    <mergeCell ref="C29:D29"/>
    <mergeCell ref="H29:I29"/>
    <mergeCell ref="C30:D30"/>
    <mergeCell ref="H30:I30"/>
    <mergeCell ref="C31:D31"/>
    <mergeCell ref="H31:I31"/>
    <mergeCell ref="B26:D26"/>
    <mergeCell ref="G26:I26"/>
    <mergeCell ref="C27:D27"/>
    <mergeCell ref="H27:I27"/>
    <mergeCell ref="C28:D28"/>
    <mergeCell ref="H28:I28"/>
    <mergeCell ref="C20:D20"/>
    <mergeCell ref="H20:I20"/>
    <mergeCell ref="C21:D21"/>
    <mergeCell ref="H21:I21"/>
    <mergeCell ref="C22:D22"/>
    <mergeCell ref="H22:I22"/>
    <mergeCell ref="C19:D19"/>
    <mergeCell ref="H19:I19"/>
    <mergeCell ref="B4:B5"/>
    <mergeCell ref="G4:G5"/>
    <mergeCell ref="B7:D7"/>
    <mergeCell ref="G7:I7"/>
    <mergeCell ref="B8:D8"/>
    <mergeCell ref="G8:I8"/>
    <mergeCell ref="B14:I14"/>
    <mergeCell ref="C16:D16"/>
    <mergeCell ref="H16:I16"/>
    <mergeCell ref="B18:D18"/>
    <mergeCell ref="G18:I18"/>
  </mergeCells>
  <phoneticPr fontId="17" type="noConversion"/>
  <hyperlinks>
    <hyperlink ref="C31:D31" r:id="rId1" display="EEX" xr:uid="{F9173CC4-1A3A-4C60-A1DB-D2661E14EB4F}"/>
    <hyperlink ref="B24" r:id="rId2" display="Berechnungsdetails im Preisblatt (Seite 3)" xr:uid="{4EB4891E-D5C0-405A-9895-786D64D2D13E}"/>
    <hyperlink ref="G24" r:id="rId3" display="Berechnungsdetails im Preisblatt (Seite 3)" xr:uid="{A9908520-4C28-4E11-AD3D-726AAC74555A}"/>
    <hyperlink ref="H31:I31" r:id="rId4" display="CEGH" xr:uid="{6D110E1F-9AD0-4A25-9FA5-38E6B334DC3E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81902-A81A-405E-B2C0-EA58D28FDE28}">
  <sheetPr>
    <tabColor theme="8" tint="0.79998168889431442"/>
  </sheetPr>
  <dimension ref="B1:J71"/>
  <sheetViews>
    <sheetView zoomScale="85" zoomScaleNormal="85" workbookViewId="0">
      <selection activeCell="K58" sqref="K58"/>
    </sheetView>
  </sheetViews>
  <sheetFormatPr baseColWidth="10" defaultColWidth="11.42578125" defaultRowHeight="15" x14ac:dyDescent="0.25"/>
  <cols>
    <col min="1" max="1" width="5.7109375" style="1" customWidth="1"/>
    <col min="2" max="2" width="29.140625" style="57" customWidth="1"/>
    <col min="3" max="4" width="16.5703125" style="57" customWidth="1"/>
    <col min="5" max="6" width="5.7109375" style="57" customWidth="1"/>
    <col min="7" max="7" width="38.7109375" style="57" bestFit="1" customWidth="1"/>
    <col min="8" max="9" width="16.5703125" style="57" customWidth="1"/>
    <col min="10" max="10" width="7.7109375" style="1" customWidth="1"/>
    <col min="11" max="16384" width="11.42578125" style="1"/>
  </cols>
  <sheetData>
    <row r="1" spans="2:9" ht="15" customHeight="1" x14ac:dyDescent="0.25"/>
    <row r="2" spans="2:9" ht="15" customHeight="1" x14ac:dyDescent="0.25"/>
    <row r="3" spans="2:9" ht="15" customHeight="1" x14ac:dyDescent="0.25"/>
    <row r="4" spans="2:9" ht="15" customHeight="1" x14ac:dyDescent="0.25">
      <c r="B4" s="71" t="s">
        <v>39</v>
      </c>
      <c r="G4" s="71" t="s">
        <v>40</v>
      </c>
    </row>
    <row r="5" spans="2:9" ht="15" customHeight="1" x14ac:dyDescent="0.25">
      <c r="B5" s="71"/>
      <c r="G5" s="71"/>
    </row>
    <row r="6" spans="2:9" ht="15.75" thickBot="1" x14ac:dyDescent="0.3"/>
    <row r="7" spans="2:9" x14ac:dyDescent="0.25">
      <c r="B7" s="72" t="s">
        <v>94</v>
      </c>
      <c r="C7" s="73"/>
      <c r="D7" s="74"/>
      <c r="G7" s="72" t="s">
        <v>95</v>
      </c>
      <c r="H7" s="73"/>
      <c r="I7" s="74"/>
    </row>
    <row r="8" spans="2:9" ht="15.75" thickBot="1" x14ac:dyDescent="0.3">
      <c r="B8" s="75" t="str">
        <f ca="1">MID(CELL("dateiname",A1),FIND("]",CELL("dateiname",A1))+1,255)</f>
        <v>April 2026</v>
      </c>
      <c r="C8" s="76"/>
      <c r="D8" s="77"/>
      <c r="G8" s="75" t="str">
        <f ca="1">MID(CELL("dateiname",F1),FIND("]",CELL("dateiname",F1))+1,255)</f>
        <v>April 2026</v>
      </c>
      <c r="H8" s="76"/>
      <c r="I8" s="77"/>
    </row>
    <row r="9" spans="2:9" x14ac:dyDescent="0.25">
      <c r="B9" s="18" t="s">
        <v>13</v>
      </c>
      <c r="C9" s="19" t="s">
        <v>11</v>
      </c>
      <c r="D9" s="19" t="s">
        <v>12</v>
      </c>
      <c r="E9" s="1"/>
      <c r="F9" s="1"/>
      <c r="G9" s="14" t="s">
        <v>13</v>
      </c>
      <c r="H9" s="8" t="s">
        <v>11</v>
      </c>
      <c r="I9" s="8" t="s">
        <v>12</v>
      </c>
    </row>
    <row r="10" spans="2:9" x14ac:dyDescent="0.25">
      <c r="B10" s="41" t="s">
        <v>48</v>
      </c>
      <c r="C10" s="44">
        <f>((($C$33-$C$34)*1.1)+31.75)/10</f>
        <v>13.104095000000001</v>
      </c>
      <c r="D10" s="12">
        <f>C10*1.2</f>
        <v>15.724914</v>
      </c>
      <c r="E10" s="13"/>
      <c r="F10" s="13"/>
      <c r="G10" s="45" t="s">
        <v>51</v>
      </c>
      <c r="H10" s="44">
        <f>(($H$33-$H$34)+21.17)/10</f>
        <v>6.972315</v>
      </c>
      <c r="I10" s="12">
        <f>H10*1.2</f>
        <v>8.366778</v>
      </c>
    </row>
    <row r="11" spans="2:9" x14ac:dyDescent="0.25">
      <c r="B11" s="41" t="s">
        <v>49</v>
      </c>
      <c r="C11" s="44">
        <f>((($C$33-$C$34)*1.1)+34.4)/10</f>
        <v>13.369095000000002</v>
      </c>
      <c r="D11" s="12">
        <f>C11*1.2</f>
        <v>16.042914</v>
      </c>
      <c r="E11" s="13"/>
      <c r="F11" s="13"/>
      <c r="G11" s="41" t="s">
        <v>52</v>
      </c>
      <c r="H11" s="44">
        <f>(($H$33-$H$34)+23.82)/10</f>
        <v>7.2373150000000006</v>
      </c>
      <c r="I11" s="12">
        <f>H11*1.2</f>
        <v>8.6847779999999997</v>
      </c>
    </row>
    <row r="12" spans="2:9" x14ac:dyDescent="0.25">
      <c r="B12" s="41" t="s">
        <v>46</v>
      </c>
      <c r="C12" s="44">
        <f>((($C$33-$C$34)*1.1)+26.46)/10</f>
        <v>12.575095000000001</v>
      </c>
      <c r="D12" s="12">
        <f>C12*1.2</f>
        <v>15.090114</v>
      </c>
      <c r="E12" s="13"/>
      <c r="F12" s="13"/>
      <c r="G12" s="41" t="s">
        <v>47</v>
      </c>
      <c r="H12" s="44">
        <f>(($H$33-$H$34)+15.88)/10</f>
        <v>6.4433150000000001</v>
      </c>
      <c r="I12" s="12">
        <f>H12*1.2</f>
        <v>7.7319779999999998</v>
      </c>
    </row>
    <row r="13" spans="2:9" x14ac:dyDescent="0.25">
      <c r="B13" s="41" t="s">
        <v>53</v>
      </c>
      <c r="C13" s="44">
        <f>((($C$33-$C$34)*1.1)+29.11)/10</f>
        <v>12.840095000000002</v>
      </c>
      <c r="D13" s="12">
        <f t="shared" ref="D13" si="0">C13*1.2</f>
        <v>15.408114000000001</v>
      </c>
      <c r="E13" s="13"/>
      <c r="F13" s="13"/>
      <c r="G13" s="41" t="s">
        <v>50</v>
      </c>
      <c r="H13" s="44">
        <f>(($H$33-$H$34)+18.53)/10</f>
        <v>6.7083150000000007</v>
      </c>
      <c r="I13" s="12">
        <f t="shared" ref="I13" si="1">H13*1.2</f>
        <v>8.0499780000000012</v>
      </c>
    </row>
    <row r="14" spans="2:9" x14ac:dyDescent="0.25">
      <c r="B14" s="78"/>
      <c r="C14" s="78"/>
      <c r="D14" s="78"/>
      <c r="E14" s="78"/>
      <c r="F14" s="78"/>
      <c r="G14" s="78"/>
      <c r="H14" s="78"/>
      <c r="I14" s="78"/>
    </row>
    <row r="15" spans="2:9" x14ac:dyDescent="0.25">
      <c r="B15" s="41" t="s">
        <v>33</v>
      </c>
      <c r="C15" s="36">
        <v>5</v>
      </c>
      <c r="D15" s="12">
        <f t="shared" ref="D15" si="2">C15*1.2</f>
        <v>6</v>
      </c>
      <c r="E15" s="38"/>
      <c r="F15" s="38"/>
      <c r="G15" s="41" t="s">
        <v>33</v>
      </c>
      <c r="H15" s="36">
        <f>C15</f>
        <v>5</v>
      </c>
      <c r="I15" s="12">
        <f t="shared" ref="I15" si="3">H15*1.2</f>
        <v>6</v>
      </c>
    </row>
    <row r="16" spans="2:9" x14ac:dyDescent="0.25">
      <c r="B16" s="42" t="s">
        <v>36</v>
      </c>
      <c r="C16" s="79" t="s">
        <v>67</v>
      </c>
      <c r="D16" s="80"/>
      <c r="E16" s="38"/>
      <c r="F16" s="38"/>
      <c r="G16" s="42" t="str">
        <f>B16</f>
        <v>Gratis Energie</v>
      </c>
      <c r="H16" s="79" t="s">
        <v>67</v>
      </c>
      <c r="I16" s="80"/>
    </row>
    <row r="17" spans="2:10" ht="15.75" thickBot="1" x14ac:dyDescent="0.3"/>
    <row r="18" spans="2:10" ht="15.75" thickBot="1" x14ac:dyDescent="0.3">
      <c r="B18" s="81" t="s">
        <v>93</v>
      </c>
      <c r="C18" s="82"/>
      <c r="D18" s="83"/>
      <c r="G18" s="81" t="s">
        <v>92</v>
      </c>
      <c r="H18" s="82"/>
      <c r="I18" s="83"/>
    </row>
    <row r="19" spans="2:10" x14ac:dyDescent="0.25">
      <c r="B19" s="41" t="s">
        <v>48</v>
      </c>
      <c r="C19" s="68" t="s">
        <v>84</v>
      </c>
      <c r="D19" s="68"/>
      <c r="E19" s="1"/>
      <c r="F19" s="1"/>
      <c r="G19" s="41" t="s">
        <v>51</v>
      </c>
      <c r="H19" s="69" t="s">
        <v>88</v>
      </c>
      <c r="I19" s="70"/>
    </row>
    <row r="20" spans="2:10" x14ac:dyDescent="0.25">
      <c r="B20" s="41" t="s">
        <v>49</v>
      </c>
      <c r="C20" s="69" t="s">
        <v>85</v>
      </c>
      <c r="D20" s="70"/>
      <c r="E20" s="1"/>
      <c r="F20" s="1"/>
      <c r="G20" s="41" t="s">
        <v>52</v>
      </c>
      <c r="H20" s="69" t="s">
        <v>89</v>
      </c>
      <c r="I20" s="70"/>
    </row>
    <row r="21" spans="2:10" x14ac:dyDescent="0.25">
      <c r="B21" s="41" t="s">
        <v>46</v>
      </c>
      <c r="C21" s="84" t="s">
        <v>86</v>
      </c>
      <c r="D21" s="85"/>
      <c r="E21" s="1"/>
      <c r="F21" s="1"/>
      <c r="G21" s="41" t="s">
        <v>47</v>
      </c>
      <c r="H21" s="84" t="s">
        <v>90</v>
      </c>
      <c r="I21" s="85"/>
      <c r="J21"/>
    </row>
    <row r="22" spans="2:10" x14ac:dyDescent="0.25">
      <c r="B22" s="41" t="s">
        <v>53</v>
      </c>
      <c r="C22" s="68" t="s">
        <v>87</v>
      </c>
      <c r="D22" s="68"/>
      <c r="E22" s="1"/>
      <c r="F22" s="1"/>
      <c r="G22" s="41" t="s">
        <v>50</v>
      </c>
      <c r="H22" s="69" t="s">
        <v>91</v>
      </c>
      <c r="I22" s="70"/>
    </row>
    <row r="23" spans="2:10" x14ac:dyDescent="0.25">
      <c r="B23" s="39"/>
      <c r="C23" s="40"/>
      <c r="D23" s="40"/>
      <c r="E23" s="1"/>
      <c r="F23" s="1"/>
      <c r="G23" s="39"/>
      <c r="H23" s="40"/>
      <c r="I23" s="40"/>
    </row>
    <row r="24" spans="2:10" x14ac:dyDescent="0.25">
      <c r="B24" s="34" t="s">
        <v>71</v>
      </c>
      <c r="C24" s="38"/>
      <c r="D24" s="29" t="s">
        <v>18</v>
      </c>
      <c r="E24" s="1"/>
      <c r="F24" s="1"/>
      <c r="G24" s="34" t="s">
        <v>71</v>
      </c>
      <c r="H24" s="38"/>
      <c r="I24" s="29" t="s">
        <v>18</v>
      </c>
    </row>
    <row r="25" spans="2:10" ht="15.75" thickBot="1" x14ac:dyDescent="0.3">
      <c r="B25" s="1"/>
      <c r="C25" s="1"/>
      <c r="D25" s="1"/>
      <c r="E25" s="1"/>
      <c r="F25" s="1"/>
      <c r="G25" s="1"/>
      <c r="H25" s="1"/>
      <c r="I25" s="1"/>
    </row>
    <row r="26" spans="2:10" ht="15.75" thickBot="1" x14ac:dyDescent="0.3">
      <c r="B26" s="86" t="s">
        <v>82</v>
      </c>
      <c r="C26" s="87"/>
      <c r="D26" s="88"/>
      <c r="E26" s="1"/>
      <c r="F26" s="1"/>
      <c r="G26" s="86" t="s">
        <v>83</v>
      </c>
      <c r="H26" s="87"/>
      <c r="I26" s="88"/>
    </row>
    <row r="27" spans="2:10" x14ac:dyDescent="0.25">
      <c r="B27" s="15" t="s">
        <v>9</v>
      </c>
      <c r="C27" s="89" t="s">
        <v>16</v>
      </c>
      <c r="D27" s="89"/>
      <c r="E27" s="1"/>
      <c r="F27" s="1"/>
      <c r="G27" s="15" t="s">
        <v>9</v>
      </c>
      <c r="H27" s="90" t="s">
        <v>21</v>
      </c>
      <c r="I27" s="91"/>
    </row>
    <row r="28" spans="2:10" x14ac:dyDescent="0.25">
      <c r="B28" s="16" t="s">
        <v>6</v>
      </c>
      <c r="C28" s="92" t="s">
        <v>17</v>
      </c>
      <c r="D28" s="92"/>
      <c r="E28" s="1"/>
      <c r="F28" s="1"/>
      <c r="G28" s="16" t="s">
        <v>6</v>
      </c>
      <c r="H28" s="93" t="s">
        <v>17</v>
      </c>
      <c r="I28" s="94"/>
    </row>
    <row r="29" spans="2:10" x14ac:dyDescent="0.25">
      <c r="B29" s="16" t="s">
        <v>0</v>
      </c>
      <c r="C29" s="92" t="str">
        <f ca="1">B8</f>
        <v>April 2026</v>
      </c>
      <c r="D29" s="92"/>
      <c r="E29" s="1"/>
      <c r="F29" s="1"/>
      <c r="G29" s="16" t="s">
        <v>0</v>
      </c>
      <c r="H29" s="93" t="str">
        <f ca="1">G8</f>
        <v>April 2026</v>
      </c>
      <c r="I29" s="94"/>
    </row>
    <row r="30" spans="2:10" x14ac:dyDescent="0.25">
      <c r="B30" s="17" t="s">
        <v>1</v>
      </c>
      <c r="C30" s="98" t="s">
        <v>20</v>
      </c>
      <c r="D30" s="98"/>
      <c r="E30" s="1"/>
      <c r="F30" s="1"/>
      <c r="G30" s="17" t="s">
        <v>1</v>
      </c>
      <c r="H30" s="99" t="s">
        <v>15</v>
      </c>
      <c r="I30" s="100"/>
    </row>
    <row r="31" spans="2:10" x14ac:dyDescent="0.25">
      <c r="B31" s="17" t="s">
        <v>14</v>
      </c>
      <c r="C31" s="101" t="s">
        <v>7</v>
      </c>
      <c r="D31" s="101"/>
      <c r="E31" s="1"/>
      <c r="F31" s="1"/>
      <c r="G31" s="17" t="s">
        <v>14</v>
      </c>
      <c r="H31" s="102" t="s">
        <v>10</v>
      </c>
      <c r="I31" s="103"/>
    </row>
    <row r="32" spans="2:10" ht="15.75" thickBot="1" x14ac:dyDescent="0.3">
      <c r="B32" s="2"/>
      <c r="C32" s="3"/>
      <c r="D32" s="3"/>
      <c r="E32" s="1"/>
      <c r="F32" s="1"/>
      <c r="G32" s="2"/>
      <c r="H32" s="3"/>
      <c r="I32" s="3"/>
    </row>
    <row r="33" spans="2:9" ht="15.75" thickBot="1" x14ac:dyDescent="0.3">
      <c r="B33" s="9" t="s">
        <v>8</v>
      </c>
      <c r="C33" s="11">
        <f>AVERAGE(D44:D63)</f>
        <v>90.264500000000012</v>
      </c>
      <c r="D33" s="10" t="s">
        <v>5</v>
      </c>
      <c r="E33" s="1"/>
      <c r="F33" s="1"/>
      <c r="G33" s="9" t="s">
        <v>8</v>
      </c>
      <c r="H33" s="11">
        <f>I37</f>
        <v>48.553150000000002</v>
      </c>
      <c r="I33" s="10" t="s">
        <v>5</v>
      </c>
    </row>
    <row r="34" spans="2:9" ht="15.75" thickBot="1" x14ac:dyDescent="0.3">
      <c r="B34" s="20" t="s">
        <v>19</v>
      </c>
      <c r="C34" s="21"/>
      <c r="D34" s="22" t="s">
        <v>5</v>
      </c>
      <c r="E34" s="1"/>
      <c r="F34" s="1"/>
      <c r="G34" s="20" t="s">
        <v>19</v>
      </c>
      <c r="H34" s="21"/>
      <c r="I34" s="22" t="s">
        <v>5</v>
      </c>
    </row>
    <row r="35" spans="2:9" x14ac:dyDescent="0.25">
      <c r="B35" s="58"/>
      <c r="C35" s="59"/>
      <c r="D35" s="58"/>
    </row>
    <row r="36" spans="2:9" x14ac:dyDescent="0.25">
      <c r="G36" s="53" t="s">
        <v>2</v>
      </c>
      <c r="H36" s="54" t="s">
        <v>3</v>
      </c>
      <c r="I36" s="55" t="s">
        <v>4</v>
      </c>
    </row>
    <row r="37" spans="2:9" x14ac:dyDescent="0.25">
      <c r="G37" s="95" t="str">
        <f ca="1">"1st Front Month - "&amp;G8</f>
        <v>1st Front Month - April 2026</v>
      </c>
      <c r="H37" s="96"/>
      <c r="I37" s="56">
        <f>AVERAGE(I44:I63)</f>
        <v>48.553150000000002</v>
      </c>
    </row>
    <row r="40" spans="2:9" x14ac:dyDescent="0.25">
      <c r="G40" s="97" t="str">
        <f ca="1">"**Einmalrabatt gültig ausschliesslich für den Monat "&amp;MID(CELL("dateiname",A4),FIND("]",CELL("dateiname",A4))+1,255)</f>
        <v>**Einmalrabatt gültig ausschliesslich für den Monat April 2026</v>
      </c>
      <c r="H40" s="97"/>
      <c r="I40" s="97"/>
    </row>
    <row r="43" spans="2:9" x14ac:dyDescent="0.25">
      <c r="B43" s="60" t="s">
        <v>30</v>
      </c>
      <c r="C43" s="61" t="s">
        <v>3</v>
      </c>
      <c r="D43" s="62" t="s">
        <v>4</v>
      </c>
      <c r="G43" s="60" t="s">
        <v>31</v>
      </c>
      <c r="H43" s="63" t="s">
        <v>3</v>
      </c>
      <c r="I43" s="62" t="s">
        <v>29</v>
      </c>
    </row>
    <row r="44" spans="2:9" x14ac:dyDescent="0.25">
      <c r="B44" s="23" t="s">
        <v>101</v>
      </c>
      <c r="C44" s="24">
        <v>46076</v>
      </c>
      <c r="D44" s="37">
        <v>77</v>
      </c>
      <c r="G44" s="52" t="s">
        <v>100</v>
      </c>
      <c r="H44" s="24">
        <v>46076</v>
      </c>
      <c r="I44" s="50">
        <v>34.003999999999998</v>
      </c>
    </row>
    <row r="45" spans="2:9" x14ac:dyDescent="0.25">
      <c r="B45" s="26" t="s">
        <v>101</v>
      </c>
      <c r="C45" s="27">
        <v>46077</v>
      </c>
      <c r="D45" s="65">
        <v>74.22</v>
      </c>
      <c r="G45" s="52" t="s">
        <v>100</v>
      </c>
      <c r="H45" s="27">
        <v>46077</v>
      </c>
      <c r="I45" s="50">
        <v>33.158000000000001</v>
      </c>
    </row>
    <row r="46" spans="2:9" x14ac:dyDescent="0.25">
      <c r="B46" s="26" t="s">
        <v>101</v>
      </c>
      <c r="C46" s="27">
        <v>46078</v>
      </c>
      <c r="D46" s="65">
        <v>75.459999999999994</v>
      </c>
      <c r="G46" s="52" t="s">
        <v>100</v>
      </c>
      <c r="H46" s="24">
        <v>46078</v>
      </c>
      <c r="I46" s="50">
        <v>33.457999999999998</v>
      </c>
    </row>
    <row r="47" spans="2:9" x14ac:dyDescent="0.25">
      <c r="B47" s="26" t="s">
        <v>101</v>
      </c>
      <c r="C47" s="27">
        <v>46079</v>
      </c>
      <c r="D47" s="65">
        <v>74.510000000000005</v>
      </c>
      <c r="G47" s="52" t="s">
        <v>100</v>
      </c>
      <c r="H47" s="27">
        <v>46079</v>
      </c>
      <c r="I47" s="50">
        <v>34.585000000000008</v>
      </c>
    </row>
    <row r="48" spans="2:9" x14ac:dyDescent="0.25">
      <c r="B48" s="26" t="s">
        <v>101</v>
      </c>
      <c r="C48" s="27">
        <v>46080</v>
      </c>
      <c r="D48" s="65">
        <v>74.72</v>
      </c>
      <c r="G48" s="52" t="s">
        <v>100</v>
      </c>
      <c r="H48" s="24">
        <v>46080</v>
      </c>
      <c r="I48" s="50">
        <v>34.401000000000003</v>
      </c>
    </row>
    <row r="49" spans="2:10" x14ac:dyDescent="0.25">
      <c r="B49" s="26" t="s">
        <v>101</v>
      </c>
      <c r="C49" s="27">
        <v>46083</v>
      </c>
      <c r="D49" s="65">
        <v>89.79</v>
      </c>
      <c r="G49" s="52" t="s">
        <v>100</v>
      </c>
      <c r="H49" s="27">
        <v>46083</v>
      </c>
      <c r="I49" s="50">
        <v>46.061999999999998</v>
      </c>
    </row>
    <row r="50" spans="2:10" x14ac:dyDescent="0.25">
      <c r="B50" s="26" t="s">
        <v>101</v>
      </c>
      <c r="C50" s="27">
        <v>46084</v>
      </c>
      <c r="D50" s="65">
        <v>102.7</v>
      </c>
      <c r="G50" s="52" t="s">
        <v>100</v>
      </c>
      <c r="H50" s="27">
        <v>46084</v>
      </c>
      <c r="I50" s="50">
        <v>55.384999999999998</v>
      </c>
    </row>
    <row r="51" spans="2:10" x14ac:dyDescent="0.25">
      <c r="B51" s="26" t="s">
        <v>101</v>
      </c>
      <c r="C51" s="27">
        <v>46085</v>
      </c>
      <c r="D51" s="65">
        <v>95.03</v>
      </c>
      <c r="G51" s="52" t="s">
        <v>100</v>
      </c>
      <c r="H51" s="27">
        <v>46085</v>
      </c>
      <c r="I51" s="50">
        <v>49.139000000000003</v>
      </c>
    </row>
    <row r="52" spans="2:10" x14ac:dyDescent="0.25">
      <c r="B52" s="26" t="s">
        <v>101</v>
      </c>
      <c r="C52" s="27">
        <v>46086</v>
      </c>
      <c r="D52" s="65">
        <v>94.59</v>
      </c>
      <c r="G52" s="52" t="s">
        <v>100</v>
      </c>
      <c r="H52" s="27">
        <v>46086</v>
      </c>
      <c r="I52" s="50">
        <v>51.526000000000003</v>
      </c>
    </row>
    <row r="53" spans="2:10" x14ac:dyDescent="0.25">
      <c r="B53" s="26" t="s">
        <v>101</v>
      </c>
      <c r="C53" s="27">
        <v>46087</v>
      </c>
      <c r="D53" s="65">
        <v>96.23</v>
      </c>
      <c r="G53" s="52" t="s">
        <v>100</v>
      </c>
      <c r="H53" s="27">
        <v>46087</v>
      </c>
      <c r="I53" s="50">
        <v>54.295999999999999</v>
      </c>
    </row>
    <row r="54" spans="2:10" x14ac:dyDescent="0.25">
      <c r="B54" s="26" t="s">
        <v>101</v>
      </c>
      <c r="C54" s="27">
        <v>46090</v>
      </c>
      <c r="D54" s="65">
        <v>98.21</v>
      </c>
      <c r="G54" s="52" t="s">
        <v>100</v>
      </c>
      <c r="H54" s="27">
        <v>46090</v>
      </c>
      <c r="I54" s="50">
        <v>57.012999999999998</v>
      </c>
    </row>
    <row r="55" spans="2:10" x14ac:dyDescent="0.25">
      <c r="B55" s="26" t="s">
        <v>101</v>
      </c>
      <c r="C55" s="27">
        <v>46091</v>
      </c>
      <c r="D55" s="65">
        <v>90.56</v>
      </c>
      <c r="G55" s="52" t="s">
        <v>100</v>
      </c>
      <c r="H55" s="27">
        <v>46091</v>
      </c>
      <c r="I55" s="64">
        <v>48.20000000000001</v>
      </c>
    </row>
    <row r="56" spans="2:10" x14ac:dyDescent="0.25">
      <c r="B56" s="26" t="s">
        <v>101</v>
      </c>
      <c r="C56" s="27">
        <v>46092</v>
      </c>
      <c r="D56" s="65">
        <v>92.7</v>
      </c>
      <c r="G56" s="52" t="s">
        <v>100</v>
      </c>
      <c r="H56" s="27">
        <v>46092</v>
      </c>
      <c r="I56" s="50">
        <v>50.933999999999997</v>
      </c>
    </row>
    <row r="57" spans="2:10" x14ac:dyDescent="0.25">
      <c r="B57" s="26" t="s">
        <v>101</v>
      </c>
      <c r="C57" s="27">
        <v>46093</v>
      </c>
      <c r="D57" s="65">
        <v>92.62</v>
      </c>
      <c r="G57" s="52" t="s">
        <v>100</v>
      </c>
      <c r="H57" s="27">
        <v>46093</v>
      </c>
      <c r="I57" s="50">
        <v>51.844999999999999</v>
      </c>
    </row>
    <row r="58" spans="2:10" x14ac:dyDescent="0.25">
      <c r="B58" s="26" t="s">
        <v>101</v>
      </c>
      <c r="C58" s="27">
        <v>46094</v>
      </c>
      <c r="D58" s="65">
        <v>92.59</v>
      </c>
      <c r="G58" s="52" t="s">
        <v>100</v>
      </c>
      <c r="H58" s="27">
        <v>46094</v>
      </c>
      <c r="I58" s="50">
        <v>51.451000000000001</v>
      </c>
    </row>
    <row r="59" spans="2:10" x14ac:dyDescent="0.25">
      <c r="B59" s="26" t="s">
        <v>101</v>
      </c>
      <c r="C59" s="27">
        <v>46097</v>
      </c>
      <c r="D59" s="65">
        <v>96.05</v>
      </c>
      <c r="G59" s="52" t="s">
        <v>100</v>
      </c>
      <c r="H59" s="27">
        <v>46097</v>
      </c>
      <c r="I59" s="50">
        <v>52.076000000000008</v>
      </c>
    </row>
    <row r="60" spans="2:10" x14ac:dyDescent="0.25">
      <c r="B60" s="26" t="s">
        <v>101</v>
      </c>
      <c r="C60" s="27">
        <v>46098</v>
      </c>
      <c r="D60" s="65">
        <v>93.41</v>
      </c>
      <c r="G60" s="52" t="s">
        <v>100</v>
      </c>
      <c r="H60" s="27">
        <v>46098</v>
      </c>
      <c r="I60" s="50">
        <v>53.044000000000004</v>
      </c>
    </row>
    <row r="61" spans="2:10" x14ac:dyDescent="0.25">
      <c r="B61" s="26" t="s">
        <v>101</v>
      </c>
      <c r="C61" s="27">
        <v>46099</v>
      </c>
      <c r="D61" s="65">
        <v>94.17</v>
      </c>
      <c r="G61" s="52" t="s">
        <v>100</v>
      </c>
      <c r="H61" s="27">
        <v>46099</v>
      </c>
      <c r="I61" s="50">
        <v>56.181000000000004</v>
      </c>
    </row>
    <row r="62" spans="2:10" x14ac:dyDescent="0.25">
      <c r="B62" s="26" t="s">
        <v>101</v>
      </c>
      <c r="C62" s="27">
        <v>46100</v>
      </c>
      <c r="D62" s="65">
        <v>101.04</v>
      </c>
      <c r="G62" s="52" t="s">
        <v>100</v>
      </c>
      <c r="H62" s="27">
        <v>46100</v>
      </c>
      <c r="I62" s="50">
        <v>63.283000000000008</v>
      </c>
    </row>
    <row r="63" spans="2:10" x14ac:dyDescent="0.25">
      <c r="B63" s="26" t="s">
        <v>101</v>
      </c>
      <c r="C63" s="27">
        <v>46101</v>
      </c>
      <c r="D63" s="65">
        <v>99.69</v>
      </c>
      <c r="G63" s="52" t="s">
        <v>100</v>
      </c>
      <c r="H63" s="27">
        <v>46101</v>
      </c>
      <c r="I63" s="50">
        <v>61.021999999999998</v>
      </c>
    </row>
    <row r="64" spans="2:10" x14ac:dyDescent="0.25">
      <c r="G64" s="57" t="s">
        <v>32</v>
      </c>
      <c r="J64" s="1" t="s">
        <v>32</v>
      </c>
    </row>
    <row r="65" spans="7:10" x14ac:dyDescent="0.25">
      <c r="G65" s="57" t="s">
        <v>32</v>
      </c>
      <c r="J65" s="1" t="s">
        <v>32</v>
      </c>
    </row>
    <row r="66" spans="7:10" x14ac:dyDescent="0.25">
      <c r="G66" s="57" t="s">
        <v>32</v>
      </c>
      <c r="J66" s="1" t="s">
        <v>32</v>
      </c>
    </row>
    <row r="67" spans="7:10" x14ac:dyDescent="0.25">
      <c r="G67" s="57" t="s">
        <v>32</v>
      </c>
      <c r="I67" s="57" t="s">
        <v>32</v>
      </c>
      <c r="J67" s="1" t="s">
        <v>32</v>
      </c>
    </row>
    <row r="68" spans="7:10" x14ac:dyDescent="0.25">
      <c r="G68" s="57" t="s">
        <v>32</v>
      </c>
      <c r="I68" s="57" t="s">
        <v>32</v>
      </c>
      <c r="J68" s="1" t="s">
        <v>32</v>
      </c>
    </row>
    <row r="69" spans="7:10" x14ac:dyDescent="0.25">
      <c r="G69" s="57" t="s">
        <v>32</v>
      </c>
      <c r="J69" s="1" t="s">
        <v>32</v>
      </c>
    </row>
    <row r="70" spans="7:10" x14ac:dyDescent="0.25">
      <c r="G70" s="57" t="s">
        <v>32</v>
      </c>
      <c r="J70" s="1" t="s">
        <v>32</v>
      </c>
    </row>
    <row r="71" spans="7:10" x14ac:dyDescent="0.25">
      <c r="G71" s="57" t="s">
        <v>32</v>
      </c>
      <c r="H71" s="57" t="s">
        <v>32</v>
      </c>
      <c r="I71" s="57" t="s">
        <v>32</v>
      </c>
      <c r="J71" s="1" t="s">
        <v>32</v>
      </c>
    </row>
  </sheetData>
  <mergeCells count="33">
    <mergeCell ref="G37:H37"/>
    <mergeCell ref="G40:I40"/>
    <mergeCell ref="C29:D29"/>
    <mergeCell ref="H29:I29"/>
    <mergeCell ref="C30:D30"/>
    <mergeCell ref="H30:I30"/>
    <mergeCell ref="C31:D31"/>
    <mergeCell ref="H31:I31"/>
    <mergeCell ref="B26:D26"/>
    <mergeCell ref="G26:I26"/>
    <mergeCell ref="C27:D27"/>
    <mergeCell ref="H27:I27"/>
    <mergeCell ref="C28:D28"/>
    <mergeCell ref="H28:I28"/>
    <mergeCell ref="C20:D20"/>
    <mergeCell ref="H20:I20"/>
    <mergeCell ref="C21:D21"/>
    <mergeCell ref="H21:I21"/>
    <mergeCell ref="C22:D22"/>
    <mergeCell ref="H22:I22"/>
    <mergeCell ref="C19:D19"/>
    <mergeCell ref="H19:I19"/>
    <mergeCell ref="B4:B5"/>
    <mergeCell ref="G4:G5"/>
    <mergeCell ref="B7:D7"/>
    <mergeCell ref="G7:I7"/>
    <mergeCell ref="B8:D8"/>
    <mergeCell ref="G8:I8"/>
    <mergeCell ref="B14:I14"/>
    <mergeCell ref="C16:D16"/>
    <mergeCell ref="H16:I16"/>
    <mergeCell ref="B18:D18"/>
    <mergeCell ref="G18:I18"/>
  </mergeCells>
  <hyperlinks>
    <hyperlink ref="C31:D31" r:id="rId1" display="EEX" xr:uid="{55B760F0-6DE0-464A-A8B3-FEF0DCC3AB0E}"/>
    <hyperlink ref="B24" r:id="rId2" display="Berechnungsdetails im Preisblatt (Seite 3)" xr:uid="{CCC144E9-FAA9-4FC8-8EC2-6712AAE0D9EC}"/>
    <hyperlink ref="G24" r:id="rId3" display="Berechnungsdetails im Preisblatt (Seite 3)" xr:uid="{50EBE1E9-B526-486C-95BA-6084C59711DF}"/>
    <hyperlink ref="H31:I31" r:id="rId4" display="CEGH" xr:uid="{CB6B95F2-7D16-4380-8B85-766100C81712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B834E-8573-49EF-975C-8AE399618147}">
  <sheetPr>
    <tabColor theme="8" tint="0.79998168889431442"/>
  </sheetPr>
  <dimension ref="B1:J74"/>
  <sheetViews>
    <sheetView topLeftCell="A30" zoomScaleNormal="100" workbookViewId="0">
      <selection activeCell="I37" sqref="I37"/>
    </sheetView>
  </sheetViews>
  <sheetFormatPr baseColWidth="10" defaultColWidth="11.42578125" defaultRowHeight="15" x14ac:dyDescent="0.25"/>
  <cols>
    <col min="1" max="1" width="5.7109375" style="1" customWidth="1"/>
    <col min="2" max="2" width="29.140625" style="57" customWidth="1"/>
    <col min="3" max="4" width="16.5703125" style="57" customWidth="1"/>
    <col min="5" max="6" width="5.7109375" style="57" customWidth="1"/>
    <col min="7" max="7" width="38.7109375" style="57" bestFit="1" customWidth="1"/>
    <col min="8" max="9" width="16.5703125" style="57" customWidth="1"/>
    <col min="10" max="10" width="7.7109375" style="1" customWidth="1"/>
    <col min="11" max="16384" width="11.42578125" style="1"/>
  </cols>
  <sheetData>
    <row r="1" spans="2:9" ht="15" customHeight="1" x14ac:dyDescent="0.25"/>
    <row r="2" spans="2:9" ht="15" customHeight="1" x14ac:dyDescent="0.25"/>
    <row r="3" spans="2:9" ht="15" customHeight="1" x14ac:dyDescent="0.25"/>
    <row r="4" spans="2:9" ht="15" customHeight="1" x14ac:dyDescent="0.25">
      <c r="B4" s="71" t="s">
        <v>39</v>
      </c>
      <c r="G4" s="71" t="s">
        <v>40</v>
      </c>
    </row>
    <row r="5" spans="2:9" ht="15" customHeight="1" x14ac:dyDescent="0.25">
      <c r="B5" s="71"/>
      <c r="G5" s="71"/>
    </row>
    <row r="6" spans="2:9" ht="15.75" thickBot="1" x14ac:dyDescent="0.3"/>
    <row r="7" spans="2:9" x14ac:dyDescent="0.25">
      <c r="B7" s="72" t="s">
        <v>94</v>
      </c>
      <c r="C7" s="73"/>
      <c r="D7" s="74"/>
      <c r="G7" s="72" t="s">
        <v>95</v>
      </c>
      <c r="H7" s="73"/>
      <c r="I7" s="74"/>
    </row>
    <row r="8" spans="2:9" ht="15.75" thickBot="1" x14ac:dyDescent="0.3">
      <c r="B8" s="75" t="str">
        <f ca="1">MID(CELL("dateiname",A1),FIND("]",CELL("dateiname",A1))+1,255)</f>
        <v>März 2026</v>
      </c>
      <c r="C8" s="76"/>
      <c r="D8" s="77"/>
      <c r="G8" s="75" t="str">
        <f ca="1">MID(CELL("dateiname",F1),FIND("]",CELL("dateiname",F1))+1,255)</f>
        <v>März 2026</v>
      </c>
      <c r="H8" s="76"/>
      <c r="I8" s="77"/>
    </row>
    <row r="9" spans="2:9" x14ac:dyDescent="0.25">
      <c r="B9" s="18" t="s">
        <v>13</v>
      </c>
      <c r="C9" s="19" t="s">
        <v>11</v>
      </c>
      <c r="D9" s="19" t="s">
        <v>12</v>
      </c>
      <c r="E9" s="1"/>
      <c r="F9" s="1"/>
      <c r="G9" s="14" t="s">
        <v>13</v>
      </c>
      <c r="H9" s="8" t="s">
        <v>11</v>
      </c>
      <c r="I9" s="8" t="s">
        <v>12</v>
      </c>
    </row>
    <row r="10" spans="2:9" x14ac:dyDescent="0.25">
      <c r="B10" s="41" t="s">
        <v>48</v>
      </c>
      <c r="C10" s="44">
        <f>((($C$33-$C$34)*1.1)+31.75)/10</f>
        <v>14.22521739130435</v>
      </c>
      <c r="D10" s="12">
        <f>C10*1.2</f>
        <v>17.070260869565217</v>
      </c>
      <c r="E10" s="13"/>
      <c r="F10" s="13"/>
      <c r="G10" s="45" t="s">
        <v>51</v>
      </c>
      <c r="H10" s="44">
        <f>(($H$33-$H$34)+21.17)/10</f>
        <v>5.8105043478260869</v>
      </c>
      <c r="I10" s="12">
        <f>H10*1.2</f>
        <v>6.9726052173913038</v>
      </c>
    </row>
    <row r="11" spans="2:9" x14ac:dyDescent="0.25">
      <c r="B11" s="41" t="s">
        <v>49</v>
      </c>
      <c r="C11" s="44">
        <f>((($C$33-$C$34)*1.1)+34.4)/10</f>
        <v>14.49021739130435</v>
      </c>
      <c r="D11" s="12">
        <f>C11*1.2</f>
        <v>17.388260869565219</v>
      </c>
      <c r="E11" s="13"/>
      <c r="F11" s="13"/>
      <c r="G11" s="41" t="s">
        <v>52</v>
      </c>
      <c r="H11" s="44">
        <f>(($H$33-$H$34)+23.82)/10</f>
        <v>6.0755043478260866</v>
      </c>
      <c r="I11" s="12">
        <f>H11*1.2</f>
        <v>7.2906052173913034</v>
      </c>
    </row>
    <row r="12" spans="2:9" x14ac:dyDescent="0.25">
      <c r="B12" s="41" t="s">
        <v>46</v>
      </c>
      <c r="C12" s="44">
        <f>((($C$33-$C$34)*1.1)+26.46)/10</f>
        <v>13.69621739130435</v>
      </c>
      <c r="D12" s="12">
        <f>C12*1.2</f>
        <v>16.435460869565219</v>
      </c>
      <c r="E12" s="13"/>
      <c r="F12" s="13"/>
      <c r="G12" s="41" t="s">
        <v>47</v>
      </c>
      <c r="H12" s="44">
        <f>(($H$33-$H$34)+15.88)/10</f>
        <v>5.281504347826087</v>
      </c>
      <c r="I12" s="12">
        <f>H12*1.2</f>
        <v>6.3378052173913044</v>
      </c>
    </row>
    <row r="13" spans="2:9" x14ac:dyDescent="0.25">
      <c r="B13" s="41" t="s">
        <v>53</v>
      </c>
      <c r="C13" s="44">
        <f>((($C$33-$C$34)*1.1)+29.11)/10</f>
        <v>13.961217391304348</v>
      </c>
      <c r="D13" s="12">
        <f t="shared" ref="D13" si="0">C13*1.2</f>
        <v>16.753460869565217</v>
      </c>
      <c r="E13" s="13"/>
      <c r="F13" s="13"/>
      <c r="G13" s="41" t="s">
        <v>50</v>
      </c>
      <c r="H13" s="44">
        <f>(($H$33-$H$34)+18.53)/10</f>
        <v>5.5465043478260867</v>
      </c>
      <c r="I13" s="12">
        <f t="shared" ref="I13" si="1">H13*1.2</f>
        <v>6.655805217391304</v>
      </c>
    </row>
    <row r="14" spans="2:9" x14ac:dyDescent="0.25">
      <c r="B14" s="78"/>
      <c r="C14" s="78"/>
      <c r="D14" s="78"/>
      <c r="E14" s="78"/>
      <c r="F14" s="78"/>
      <c r="G14" s="78"/>
      <c r="H14" s="78"/>
      <c r="I14" s="78"/>
    </row>
    <row r="15" spans="2:9" x14ac:dyDescent="0.25">
      <c r="B15" s="41" t="s">
        <v>33</v>
      </c>
      <c r="C15" s="36">
        <v>5</v>
      </c>
      <c r="D15" s="12">
        <f t="shared" ref="D15" si="2">C15*1.2</f>
        <v>6</v>
      </c>
      <c r="E15" s="38"/>
      <c r="F15" s="38"/>
      <c r="G15" s="41" t="s">
        <v>33</v>
      </c>
      <c r="H15" s="36">
        <f>C15</f>
        <v>5</v>
      </c>
      <c r="I15" s="12">
        <f t="shared" ref="I15" si="3">H15*1.2</f>
        <v>6</v>
      </c>
    </row>
    <row r="16" spans="2:9" x14ac:dyDescent="0.25">
      <c r="B16" s="42" t="s">
        <v>36</v>
      </c>
      <c r="C16" s="79" t="s">
        <v>67</v>
      </c>
      <c r="D16" s="80"/>
      <c r="E16" s="38"/>
      <c r="F16" s="38"/>
      <c r="G16" s="42" t="str">
        <f>B16</f>
        <v>Gratis Energie</v>
      </c>
      <c r="H16" s="79" t="s">
        <v>67</v>
      </c>
      <c r="I16" s="80"/>
    </row>
    <row r="17" spans="2:10" ht="15.75" thickBot="1" x14ac:dyDescent="0.3"/>
    <row r="18" spans="2:10" ht="15.75" thickBot="1" x14ac:dyDescent="0.3">
      <c r="B18" s="81" t="s">
        <v>93</v>
      </c>
      <c r="C18" s="82"/>
      <c r="D18" s="83"/>
      <c r="G18" s="81" t="s">
        <v>92</v>
      </c>
      <c r="H18" s="82"/>
      <c r="I18" s="83"/>
    </row>
    <row r="19" spans="2:10" x14ac:dyDescent="0.25">
      <c r="B19" s="41" t="s">
        <v>48</v>
      </c>
      <c r="C19" s="68" t="s">
        <v>84</v>
      </c>
      <c r="D19" s="68"/>
      <c r="E19" s="1"/>
      <c r="F19" s="1"/>
      <c r="G19" s="41" t="s">
        <v>51</v>
      </c>
      <c r="H19" s="69" t="s">
        <v>88</v>
      </c>
      <c r="I19" s="70"/>
    </row>
    <row r="20" spans="2:10" x14ac:dyDescent="0.25">
      <c r="B20" s="41" t="s">
        <v>49</v>
      </c>
      <c r="C20" s="69" t="s">
        <v>85</v>
      </c>
      <c r="D20" s="70"/>
      <c r="E20" s="1"/>
      <c r="F20" s="1"/>
      <c r="G20" s="41" t="s">
        <v>52</v>
      </c>
      <c r="H20" s="69" t="s">
        <v>89</v>
      </c>
      <c r="I20" s="70"/>
    </row>
    <row r="21" spans="2:10" x14ac:dyDescent="0.25">
      <c r="B21" s="41" t="s">
        <v>46</v>
      </c>
      <c r="C21" s="84" t="s">
        <v>86</v>
      </c>
      <c r="D21" s="85"/>
      <c r="E21" s="1"/>
      <c r="F21" s="1"/>
      <c r="G21" s="41" t="s">
        <v>47</v>
      </c>
      <c r="H21" s="84" t="s">
        <v>90</v>
      </c>
      <c r="I21" s="85"/>
      <c r="J21"/>
    </row>
    <row r="22" spans="2:10" x14ac:dyDescent="0.25">
      <c r="B22" s="41" t="s">
        <v>53</v>
      </c>
      <c r="C22" s="68" t="s">
        <v>87</v>
      </c>
      <c r="D22" s="68"/>
      <c r="E22" s="1"/>
      <c r="F22" s="1"/>
      <c r="G22" s="41" t="s">
        <v>50</v>
      </c>
      <c r="H22" s="69" t="s">
        <v>91</v>
      </c>
      <c r="I22" s="70"/>
    </row>
    <row r="23" spans="2:10" x14ac:dyDescent="0.25">
      <c r="B23" s="39"/>
      <c r="C23" s="40"/>
      <c r="D23" s="40"/>
      <c r="E23" s="1"/>
      <c r="F23" s="1"/>
      <c r="G23" s="39"/>
      <c r="H23" s="40"/>
      <c r="I23" s="40"/>
    </row>
    <row r="24" spans="2:10" x14ac:dyDescent="0.25">
      <c r="B24" s="34" t="s">
        <v>71</v>
      </c>
      <c r="C24" s="38"/>
      <c r="D24" s="29" t="s">
        <v>18</v>
      </c>
      <c r="E24" s="1"/>
      <c r="F24" s="1"/>
      <c r="G24" s="34" t="s">
        <v>71</v>
      </c>
      <c r="H24" s="38"/>
      <c r="I24" s="29" t="s">
        <v>18</v>
      </c>
    </row>
    <row r="25" spans="2:10" ht="15.75" thickBot="1" x14ac:dyDescent="0.3">
      <c r="B25" s="1"/>
      <c r="C25" s="1"/>
      <c r="D25" s="1"/>
      <c r="E25" s="1"/>
      <c r="F25" s="1"/>
      <c r="G25" s="1"/>
      <c r="H25" s="1"/>
      <c r="I25" s="1"/>
    </row>
    <row r="26" spans="2:10" ht="15.75" thickBot="1" x14ac:dyDescent="0.3">
      <c r="B26" s="86" t="s">
        <v>82</v>
      </c>
      <c r="C26" s="87"/>
      <c r="D26" s="88"/>
      <c r="E26" s="1"/>
      <c r="F26" s="1"/>
      <c r="G26" s="86" t="s">
        <v>83</v>
      </c>
      <c r="H26" s="87"/>
      <c r="I26" s="88"/>
    </row>
    <row r="27" spans="2:10" x14ac:dyDescent="0.25">
      <c r="B27" s="15" t="s">
        <v>9</v>
      </c>
      <c r="C27" s="89" t="s">
        <v>16</v>
      </c>
      <c r="D27" s="89"/>
      <c r="E27" s="1"/>
      <c r="F27" s="1"/>
      <c r="G27" s="15" t="s">
        <v>9</v>
      </c>
      <c r="H27" s="90" t="s">
        <v>21</v>
      </c>
      <c r="I27" s="91"/>
    </row>
    <row r="28" spans="2:10" x14ac:dyDescent="0.25">
      <c r="B28" s="16" t="s">
        <v>6</v>
      </c>
      <c r="C28" s="92" t="s">
        <v>17</v>
      </c>
      <c r="D28" s="92"/>
      <c r="E28" s="1"/>
      <c r="F28" s="1"/>
      <c r="G28" s="16" t="s">
        <v>6</v>
      </c>
      <c r="H28" s="93" t="s">
        <v>17</v>
      </c>
      <c r="I28" s="94"/>
    </row>
    <row r="29" spans="2:10" x14ac:dyDescent="0.25">
      <c r="B29" s="16" t="s">
        <v>0</v>
      </c>
      <c r="C29" s="92" t="str">
        <f ca="1">B8</f>
        <v>März 2026</v>
      </c>
      <c r="D29" s="92"/>
      <c r="E29" s="1"/>
      <c r="F29" s="1"/>
      <c r="G29" s="16" t="s">
        <v>0</v>
      </c>
      <c r="H29" s="93" t="str">
        <f ca="1">G8</f>
        <v>März 2026</v>
      </c>
      <c r="I29" s="94"/>
    </row>
    <row r="30" spans="2:10" x14ac:dyDescent="0.25">
      <c r="B30" s="17" t="s">
        <v>1</v>
      </c>
      <c r="C30" s="98" t="s">
        <v>20</v>
      </c>
      <c r="D30" s="98"/>
      <c r="E30" s="1"/>
      <c r="F30" s="1"/>
      <c r="G30" s="17" t="s">
        <v>1</v>
      </c>
      <c r="H30" s="99" t="s">
        <v>15</v>
      </c>
      <c r="I30" s="100"/>
    </row>
    <row r="31" spans="2:10" x14ac:dyDescent="0.25">
      <c r="B31" s="17" t="s">
        <v>14</v>
      </c>
      <c r="C31" s="101" t="s">
        <v>7</v>
      </c>
      <c r="D31" s="101"/>
      <c r="E31" s="1"/>
      <c r="F31" s="1"/>
      <c r="G31" s="17" t="s">
        <v>14</v>
      </c>
      <c r="H31" s="102" t="s">
        <v>10</v>
      </c>
      <c r="I31" s="103"/>
    </row>
    <row r="32" spans="2:10" ht="15.75" thickBot="1" x14ac:dyDescent="0.3">
      <c r="B32" s="2"/>
      <c r="C32" s="3"/>
      <c r="D32" s="3"/>
      <c r="E32" s="1"/>
      <c r="F32" s="1"/>
      <c r="G32" s="2"/>
      <c r="H32" s="3"/>
      <c r="I32" s="3"/>
    </row>
    <row r="33" spans="2:9" ht="15.75" thickBot="1" x14ac:dyDescent="0.3">
      <c r="B33" s="9" t="s">
        <v>8</v>
      </c>
      <c r="C33" s="11">
        <f>AVERAGE(D44:D66)</f>
        <v>100.45652173913044</v>
      </c>
      <c r="D33" s="10" t="s">
        <v>5</v>
      </c>
      <c r="E33" s="1"/>
      <c r="F33" s="1"/>
      <c r="G33" s="9" t="s">
        <v>8</v>
      </c>
      <c r="H33" s="11">
        <f>I37</f>
        <v>36.935043478260866</v>
      </c>
      <c r="I33" s="10" t="s">
        <v>5</v>
      </c>
    </row>
    <row r="34" spans="2:9" ht="15.75" thickBot="1" x14ac:dyDescent="0.3">
      <c r="B34" s="20" t="s">
        <v>19</v>
      </c>
      <c r="C34" s="21"/>
      <c r="D34" s="22" t="s">
        <v>5</v>
      </c>
      <c r="E34" s="1"/>
      <c r="F34" s="1"/>
      <c r="G34" s="20" t="s">
        <v>19</v>
      </c>
      <c r="H34" s="21"/>
      <c r="I34" s="22" t="s">
        <v>5</v>
      </c>
    </row>
    <row r="35" spans="2:9" x14ac:dyDescent="0.25">
      <c r="B35" s="58"/>
      <c r="C35" s="59"/>
      <c r="D35" s="58"/>
    </row>
    <row r="36" spans="2:9" x14ac:dyDescent="0.25">
      <c r="G36" s="53" t="s">
        <v>2</v>
      </c>
      <c r="H36" s="54" t="s">
        <v>3</v>
      </c>
      <c r="I36" s="55" t="s">
        <v>4</v>
      </c>
    </row>
    <row r="37" spans="2:9" x14ac:dyDescent="0.25">
      <c r="G37" s="95" t="str">
        <f ca="1">"1st Front Month - "&amp;G8</f>
        <v>1st Front Month - März 2026</v>
      </c>
      <c r="H37" s="96"/>
      <c r="I37" s="56">
        <f>AVERAGE(I44:I66)</f>
        <v>36.935043478260866</v>
      </c>
    </row>
    <row r="40" spans="2:9" x14ac:dyDescent="0.25">
      <c r="G40" s="97" t="str">
        <f ca="1">"**Einmalrabatt gültig ausschliesslich für den Monat "&amp;MID(CELL("dateiname",A4),FIND("]",CELL("dateiname",A4))+1,255)</f>
        <v>**Einmalrabatt gültig ausschliesslich für den Monat März 2026</v>
      </c>
      <c r="H40" s="97"/>
      <c r="I40" s="97"/>
    </row>
    <row r="43" spans="2:9" x14ac:dyDescent="0.25">
      <c r="B43" s="60" t="s">
        <v>30</v>
      </c>
      <c r="C43" s="61" t="s">
        <v>3</v>
      </c>
      <c r="D43" s="62" t="s">
        <v>4</v>
      </c>
      <c r="G43" s="60" t="s">
        <v>31</v>
      </c>
      <c r="H43" s="63" t="s">
        <v>3</v>
      </c>
      <c r="I43" s="62" t="s">
        <v>29</v>
      </c>
    </row>
    <row r="44" spans="2:9" x14ac:dyDescent="0.25">
      <c r="B44" s="52" t="s">
        <v>98</v>
      </c>
      <c r="C44" s="24">
        <v>46043</v>
      </c>
      <c r="D44" s="50">
        <v>108.21</v>
      </c>
      <c r="G44" s="52" t="s">
        <v>99</v>
      </c>
      <c r="H44" s="24">
        <v>46043</v>
      </c>
      <c r="I44" s="50">
        <v>40.649000000000008</v>
      </c>
    </row>
    <row r="45" spans="2:9" x14ac:dyDescent="0.25">
      <c r="B45" s="52" t="s">
        <v>98</v>
      </c>
      <c r="C45" s="27">
        <v>46044</v>
      </c>
      <c r="D45" s="50">
        <v>105.25</v>
      </c>
      <c r="G45" s="52" t="s">
        <v>99</v>
      </c>
      <c r="H45" s="27">
        <v>46044</v>
      </c>
      <c r="I45" s="50">
        <v>39.720999999999997</v>
      </c>
    </row>
    <row r="46" spans="2:9" x14ac:dyDescent="0.25">
      <c r="B46" s="52" t="s">
        <v>98</v>
      </c>
      <c r="C46" s="24">
        <v>46045</v>
      </c>
      <c r="D46" s="50">
        <v>109.8</v>
      </c>
      <c r="G46" s="52" t="s">
        <v>99</v>
      </c>
      <c r="H46" s="24">
        <v>46045</v>
      </c>
      <c r="I46" s="50">
        <v>41.347000000000001</v>
      </c>
    </row>
    <row r="47" spans="2:9" x14ac:dyDescent="0.25">
      <c r="B47" s="52" t="s">
        <v>98</v>
      </c>
      <c r="C47" s="27">
        <v>46048</v>
      </c>
      <c r="D47" s="50">
        <v>108.33</v>
      </c>
      <c r="G47" s="52" t="s">
        <v>99</v>
      </c>
      <c r="H47" s="27">
        <v>46048</v>
      </c>
      <c r="I47" s="50">
        <v>40.493000000000002</v>
      </c>
    </row>
    <row r="48" spans="2:9" x14ac:dyDescent="0.25">
      <c r="B48" s="52" t="s">
        <v>98</v>
      </c>
      <c r="C48" s="24">
        <v>46049</v>
      </c>
      <c r="D48" s="50">
        <v>108.42</v>
      </c>
      <c r="G48" s="52" t="s">
        <v>99</v>
      </c>
      <c r="H48" s="24">
        <v>46049</v>
      </c>
      <c r="I48" s="50">
        <v>40.314999999999998</v>
      </c>
    </row>
    <row r="49" spans="2:9" x14ac:dyDescent="0.25">
      <c r="B49" s="52" t="s">
        <v>98</v>
      </c>
      <c r="C49" s="27">
        <v>46050</v>
      </c>
      <c r="D49" s="50">
        <v>108.35</v>
      </c>
      <c r="G49" s="52" t="s">
        <v>99</v>
      </c>
      <c r="H49" s="27">
        <v>46050</v>
      </c>
      <c r="I49" s="50">
        <v>39.549999999999997</v>
      </c>
    </row>
    <row r="50" spans="2:9" x14ac:dyDescent="0.25">
      <c r="B50" s="52" t="s">
        <v>98</v>
      </c>
      <c r="C50" s="24">
        <v>46051</v>
      </c>
      <c r="D50" s="50">
        <v>109.73</v>
      </c>
      <c r="G50" s="52" t="s">
        <v>99</v>
      </c>
      <c r="H50" s="24">
        <v>46051</v>
      </c>
      <c r="I50" s="50">
        <v>40.61</v>
      </c>
    </row>
    <row r="51" spans="2:9" x14ac:dyDescent="0.25">
      <c r="B51" s="52" t="s">
        <v>98</v>
      </c>
      <c r="C51" s="27">
        <v>46052</v>
      </c>
      <c r="D51" s="50">
        <v>109.85</v>
      </c>
      <c r="G51" s="52" t="s">
        <v>99</v>
      </c>
      <c r="H51" s="27">
        <v>46052</v>
      </c>
      <c r="I51" s="50">
        <v>41.161000000000001</v>
      </c>
    </row>
    <row r="52" spans="2:9" x14ac:dyDescent="0.25">
      <c r="B52" s="52" t="s">
        <v>98</v>
      </c>
      <c r="C52" s="24">
        <v>46055</v>
      </c>
      <c r="D52" s="50">
        <v>102.47</v>
      </c>
      <c r="G52" s="52" t="s">
        <v>99</v>
      </c>
      <c r="H52" s="24">
        <v>46055</v>
      </c>
      <c r="I52" s="50">
        <v>36.136000000000003</v>
      </c>
    </row>
    <row r="53" spans="2:9" x14ac:dyDescent="0.25">
      <c r="B53" s="52" t="s">
        <v>98</v>
      </c>
      <c r="C53" s="27">
        <v>46056</v>
      </c>
      <c r="D53" s="50">
        <v>101.09</v>
      </c>
      <c r="G53" s="52" t="s">
        <v>99</v>
      </c>
      <c r="H53" s="27">
        <v>46056</v>
      </c>
      <c r="I53" s="50">
        <v>35.347000000000001</v>
      </c>
    </row>
    <row r="54" spans="2:9" x14ac:dyDescent="0.25">
      <c r="B54" s="52" t="s">
        <v>98</v>
      </c>
      <c r="C54" s="24">
        <v>46057</v>
      </c>
      <c r="D54" s="50">
        <v>102.21</v>
      </c>
      <c r="G54" s="52" t="s">
        <v>99</v>
      </c>
      <c r="H54" s="24">
        <v>46057</v>
      </c>
      <c r="I54" s="50">
        <v>36.033999999999999</v>
      </c>
    </row>
    <row r="55" spans="2:9" x14ac:dyDescent="0.25">
      <c r="B55" s="52" t="s">
        <v>98</v>
      </c>
      <c r="C55" s="27">
        <v>46058</v>
      </c>
      <c r="D55" s="50">
        <v>100.55</v>
      </c>
      <c r="G55" s="52" t="s">
        <v>99</v>
      </c>
      <c r="H55" s="27">
        <v>46058</v>
      </c>
      <c r="I55" s="50">
        <v>36.139000000000003</v>
      </c>
    </row>
    <row r="56" spans="2:9" x14ac:dyDescent="0.25">
      <c r="B56" s="52" t="s">
        <v>98</v>
      </c>
      <c r="C56" s="24">
        <v>46059</v>
      </c>
      <c r="D56" s="50">
        <v>103.91</v>
      </c>
      <c r="G56" s="52" t="s">
        <v>99</v>
      </c>
      <c r="H56" s="24">
        <v>46059</v>
      </c>
      <c r="I56" s="50">
        <v>37.942</v>
      </c>
    </row>
    <row r="57" spans="2:9" x14ac:dyDescent="0.25">
      <c r="B57" s="52" t="s">
        <v>98</v>
      </c>
      <c r="C57" s="27">
        <v>46062</v>
      </c>
      <c r="D57" s="50">
        <v>100.99</v>
      </c>
      <c r="G57" s="52" t="s">
        <v>99</v>
      </c>
      <c r="H57" s="27">
        <v>46062</v>
      </c>
      <c r="I57" s="50">
        <v>35.738</v>
      </c>
    </row>
    <row r="58" spans="2:9" x14ac:dyDescent="0.25">
      <c r="B58" s="52" t="s">
        <v>98</v>
      </c>
      <c r="C58" s="24">
        <v>46063</v>
      </c>
      <c r="D58" s="50">
        <v>97.01</v>
      </c>
      <c r="G58" s="52" t="s">
        <v>99</v>
      </c>
      <c r="H58" s="24">
        <v>46063</v>
      </c>
      <c r="I58" s="50">
        <v>34.154000000000003</v>
      </c>
    </row>
    <row r="59" spans="2:9" x14ac:dyDescent="0.25">
      <c r="B59" s="52" t="s">
        <v>98</v>
      </c>
      <c r="C59" s="27">
        <v>46064</v>
      </c>
      <c r="D59" s="50">
        <v>95.38</v>
      </c>
      <c r="G59" s="52" t="s">
        <v>99</v>
      </c>
      <c r="H59" s="27">
        <v>46064</v>
      </c>
      <c r="I59" s="50">
        <v>34.381</v>
      </c>
    </row>
    <row r="60" spans="2:9" x14ac:dyDescent="0.25">
      <c r="B60" s="52" t="s">
        <v>98</v>
      </c>
      <c r="C60" s="24">
        <v>46065</v>
      </c>
      <c r="D60" s="50">
        <v>94.68</v>
      </c>
      <c r="G60" s="52" t="s">
        <v>99</v>
      </c>
      <c r="H60" s="24">
        <v>46065</v>
      </c>
      <c r="I60" s="50">
        <v>35.284999999999997</v>
      </c>
    </row>
    <row r="61" spans="2:9" x14ac:dyDescent="0.25">
      <c r="B61" s="52" t="s">
        <v>98</v>
      </c>
      <c r="C61" s="27">
        <v>46066</v>
      </c>
      <c r="D61" s="50">
        <v>93.13</v>
      </c>
      <c r="G61" s="52" t="s">
        <v>99</v>
      </c>
      <c r="H61" s="27">
        <v>46066</v>
      </c>
      <c r="I61" s="50">
        <v>34.9</v>
      </c>
    </row>
    <row r="62" spans="2:9" x14ac:dyDescent="0.25">
      <c r="B62" s="52" t="s">
        <v>98</v>
      </c>
      <c r="C62" s="24">
        <v>46069</v>
      </c>
      <c r="D62" s="50">
        <v>88.47</v>
      </c>
      <c r="G62" s="52" t="s">
        <v>99</v>
      </c>
      <c r="H62" s="24">
        <v>46069</v>
      </c>
      <c r="I62" s="50">
        <v>33.540999999999997</v>
      </c>
    </row>
    <row r="63" spans="2:9" x14ac:dyDescent="0.25">
      <c r="B63" s="52" t="s">
        <v>98</v>
      </c>
      <c r="C63" s="27">
        <v>46070</v>
      </c>
      <c r="D63" s="50">
        <v>87.83</v>
      </c>
      <c r="G63" s="52" t="s">
        <v>99</v>
      </c>
      <c r="H63" s="27">
        <v>46070</v>
      </c>
      <c r="I63" s="50">
        <v>32.313000000000002</v>
      </c>
    </row>
    <row r="64" spans="2:9" x14ac:dyDescent="0.25">
      <c r="B64" s="52" t="s">
        <v>98</v>
      </c>
      <c r="C64" s="24">
        <v>46071</v>
      </c>
      <c r="D64" s="50">
        <v>90.89</v>
      </c>
      <c r="G64" s="52" t="s">
        <v>99</v>
      </c>
      <c r="H64" s="24">
        <v>46071</v>
      </c>
      <c r="I64" s="50">
        <v>33.881999999999998</v>
      </c>
    </row>
    <row r="65" spans="2:10" x14ac:dyDescent="0.25">
      <c r="B65" s="52" t="s">
        <v>98</v>
      </c>
      <c r="C65" s="27">
        <v>46072</v>
      </c>
      <c r="D65" s="50">
        <v>92.71</v>
      </c>
      <c r="G65" s="52" t="s">
        <v>99</v>
      </c>
      <c r="H65" s="27">
        <v>46072</v>
      </c>
      <c r="I65" s="50">
        <v>35.750999999999998</v>
      </c>
    </row>
    <row r="66" spans="2:10" x14ac:dyDescent="0.25">
      <c r="B66" s="52" t="s">
        <v>98</v>
      </c>
      <c r="C66" s="24">
        <v>46073</v>
      </c>
      <c r="D66" s="50">
        <v>91.24</v>
      </c>
      <c r="G66" s="52" t="s">
        <v>99</v>
      </c>
      <c r="H66" s="24">
        <v>46073</v>
      </c>
      <c r="I66" s="50">
        <v>34.117000000000004</v>
      </c>
    </row>
    <row r="67" spans="2:10" x14ac:dyDescent="0.25">
      <c r="G67" s="57" t="s">
        <v>32</v>
      </c>
      <c r="J67" s="1" t="s">
        <v>32</v>
      </c>
    </row>
    <row r="68" spans="2:10" x14ac:dyDescent="0.25">
      <c r="G68" s="57" t="s">
        <v>32</v>
      </c>
      <c r="J68" s="1" t="s">
        <v>32</v>
      </c>
    </row>
    <row r="69" spans="2:10" x14ac:dyDescent="0.25">
      <c r="G69" s="57" t="s">
        <v>32</v>
      </c>
      <c r="J69" s="1" t="s">
        <v>32</v>
      </c>
    </row>
    <row r="70" spans="2:10" x14ac:dyDescent="0.25">
      <c r="G70" s="57" t="s">
        <v>32</v>
      </c>
      <c r="I70" s="57" t="s">
        <v>32</v>
      </c>
      <c r="J70" s="1" t="s">
        <v>32</v>
      </c>
    </row>
    <row r="71" spans="2:10" x14ac:dyDescent="0.25">
      <c r="G71" s="57" t="s">
        <v>32</v>
      </c>
      <c r="I71" s="57" t="s">
        <v>32</v>
      </c>
      <c r="J71" s="1" t="s">
        <v>32</v>
      </c>
    </row>
    <row r="72" spans="2:10" x14ac:dyDescent="0.25">
      <c r="G72" s="57" t="s">
        <v>32</v>
      </c>
      <c r="J72" s="1" t="s">
        <v>32</v>
      </c>
    </row>
    <row r="73" spans="2:10" x14ac:dyDescent="0.25">
      <c r="G73" s="57" t="s">
        <v>32</v>
      </c>
      <c r="J73" s="1" t="s">
        <v>32</v>
      </c>
    </row>
    <row r="74" spans="2:10" x14ac:dyDescent="0.25">
      <c r="G74" s="57" t="s">
        <v>32</v>
      </c>
      <c r="H74" s="57" t="s">
        <v>32</v>
      </c>
      <c r="I74" s="57" t="s">
        <v>32</v>
      </c>
      <c r="J74" s="1" t="s">
        <v>32</v>
      </c>
    </row>
  </sheetData>
  <mergeCells count="33">
    <mergeCell ref="C19:D19"/>
    <mergeCell ref="H19:I19"/>
    <mergeCell ref="B4:B5"/>
    <mergeCell ref="G4:G5"/>
    <mergeCell ref="B7:D7"/>
    <mergeCell ref="G7:I7"/>
    <mergeCell ref="B8:D8"/>
    <mergeCell ref="G8:I8"/>
    <mergeCell ref="B14:I14"/>
    <mergeCell ref="C16:D16"/>
    <mergeCell ref="H16:I16"/>
    <mergeCell ref="B18:D18"/>
    <mergeCell ref="G18:I18"/>
    <mergeCell ref="C20:D20"/>
    <mergeCell ref="H20:I20"/>
    <mergeCell ref="C21:D21"/>
    <mergeCell ref="H21:I21"/>
    <mergeCell ref="C22:D22"/>
    <mergeCell ref="H22:I22"/>
    <mergeCell ref="B26:D26"/>
    <mergeCell ref="G26:I26"/>
    <mergeCell ref="C27:D27"/>
    <mergeCell ref="H27:I27"/>
    <mergeCell ref="C28:D28"/>
    <mergeCell ref="H28:I28"/>
    <mergeCell ref="G37:H37"/>
    <mergeCell ref="G40:I40"/>
    <mergeCell ref="C29:D29"/>
    <mergeCell ref="H29:I29"/>
    <mergeCell ref="C30:D30"/>
    <mergeCell ref="H30:I30"/>
    <mergeCell ref="C31:D31"/>
    <mergeCell ref="H31:I31"/>
  </mergeCells>
  <phoneticPr fontId="17" type="noConversion"/>
  <hyperlinks>
    <hyperlink ref="C31:D31" r:id="rId1" display="EEX" xr:uid="{0BA1995F-8C94-42BA-BBA9-1F1971706941}"/>
    <hyperlink ref="B24" r:id="rId2" display="Berechnungsdetails im Preisblatt (Seite 3)" xr:uid="{9F31021E-8EAF-4B9D-9509-3C4885AFF7D9}"/>
    <hyperlink ref="G24" r:id="rId3" display="Berechnungsdetails im Preisblatt (Seite 3)" xr:uid="{7D9DE7C7-4D1B-46E3-8DE2-973FEE2A0399}"/>
    <hyperlink ref="H31:I31" r:id="rId4" display="CEGH" xr:uid="{293F492E-727E-4782-99CF-4865B88BC710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FAB04-A4F4-44E7-9340-8B40E28881B7}">
  <sheetPr>
    <tabColor theme="8" tint="0.79998168889431442"/>
  </sheetPr>
  <dimension ref="B1:J74"/>
  <sheetViews>
    <sheetView topLeftCell="A6" zoomScaleNormal="100" workbookViewId="0">
      <selection activeCell="J62" sqref="J62"/>
    </sheetView>
  </sheetViews>
  <sheetFormatPr baseColWidth="10" defaultColWidth="11.42578125" defaultRowHeight="15" x14ac:dyDescent="0.25"/>
  <cols>
    <col min="1" max="1" width="5.7109375" style="1" customWidth="1"/>
    <col min="2" max="2" width="38.7109375" style="57" bestFit="1" customWidth="1"/>
    <col min="3" max="4" width="16.5703125" style="57" customWidth="1"/>
    <col min="5" max="6" width="5.7109375" style="57" customWidth="1"/>
    <col min="7" max="7" width="38.7109375" style="57" bestFit="1" customWidth="1"/>
    <col min="8" max="9" width="16.5703125" style="57" customWidth="1"/>
    <col min="10" max="10" width="7.7109375" style="1" customWidth="1"/>
    <col min="11" max="16384" width="11.42578125" style="1"/>
  </cols>
  <sheetData>
    <row r="1" spans="2:9" ht="15" customHeight="1" x14ac:dyDescent="0.25"/>
    <row r="2" spans="2:9" ht="15" customHeight="1" x14ac:dyDescent="0.25"/>
    <row r="3" spans="2:9" ht="15" customHeight="1" x14ac:dyDescent="0.25"/>
    <row r="4" spans="2:9" ht="15" customHeight="1" x14ac:dyDescent="0.25">
      <c r="B4" s="71" t="s">
        <v>39</v>
      </c>
      <c r="G4" s="71" t="s">
        <v>40</v>
      </c>
    </row>
    <row r="5" spans="2:9" ht="15" customHeight="1" x14ac:dyDescent="0.25">
      <c r="B5" s="71"/>
      <c r="G5" s="71"/>
    </row>
    <row r="6" spans="2:9" ht="15.75" thickBot="1" x14ac:dyDescent="0.3"/>
    <row r="7" spans="2:9" x14ac:dyDescent="0.25">
      <c r="B7" s="72" t="s">
        <v>94</v>
      </c>
      <c r="C7" s="73"/>
      <c r="D7" s="74"/>
      <c r="G7" s="72" t="s">
        <v>95</v>
      </c>
      <c r="H7" s="73"/>
      <c r="I7" s="74"/>
    </row>
    <row r="8" spans="2:9" ht="15.75" thickBot="1" x14ac:dyDescent="0.3">
      <c r="B8" s="75" t="str">
        <f ca="1">MID(CELL("dateiname",A1),FIND("]",CELL("dateiname",A1))+1,255)</f>
        <v>Februar 2026</v>
      </c>
      <c r="C8" s="76"/>
      <c r="D8" s="77"/>
      <c r="G8" s="75" t="str">
        <f ca="1">MID(CELL("dateiname",F1),FIND("]",CELL("dateiname",F1))+1,255)</f>
        <v>Februar 2026</v>
      </c>
      <c r="H8" s="76"/>
      <c r="I8" s="77"/>
    </row>
    <row r="9" spans="2:9" x14ac:dyDescent="0.25">
      <c r="B9" s="18" t="s">
        <v>13</v>
      </c>
      <c r="C9" s="19" t="s">
        <v>11</v>
      </c>
      <c r="D9" s="19" t="s">
        <v>12</v>
      </c>
      <c r="E9" s="1"/>
      <c r="F9" s="1"/>
      <c r="G9" s="14" t="s">
        <v>13</v>
      </c>
      <c r="H9" s="8" t="s">
        <v>11</v>
      </c>
      <c r="I9" s="8" t="s">
        <v>12</v>
      </c>
    </row>
    <row r="10" spans="2:9" x14ac:dyDescent="0.25">
      <c r="B10" s="41" t="s">
        <v>48</v>
      </c>
      <c r="C10" s="44">
        <f>((($C$33-$C$34)*1.1)+31.75)/10</f>
        <v>16.566978947368423</v>
      </c>
      <c r="D10" s="12">
        <f>C10*1.2</f>
        <v>19.880374736842107</v>
      </c>
      <c r="E10" s="13"/>
      <c r="F10" s="13"/>
      <c r="G10" s="45" t="s">
        <v>51</v>
      </c>
      <c r="H10" s="44">
        <f>(($H$33-$H$34)+21.17)/10</f>
        <v>5.4291631578947372</v>
      </c>
      <c r="I10" s="12">
        <f>H10*1.2</f>
        <v>6.5149957894736845</v>
      </c>
    </row>
    <row r="11" spans="2:9" x14ac:dyDescent="0.25">
      <c r="B11" s="41" t="s">
        <v>49</v>
      </c>
      <c r="C11" s="44">
        <f>((($C$33-$C$34)*1.1)+34.4)/10</f>
        <v>16.831978947368423</v>
      </c>
      <c r="D11" s="12">
        <f>C11*1.2</f>
        <v>20.198374736842108</v>
      </c>
      <c r="E11" s="13"/>
      <c r="F11" s="13"/>
      <c r="G11" s="41" t="s">
        <v>52</v>
      </c>
      <c r="H11" s="44">
        <f>(($H$33-$H$34)+23.82)/10</f>
        <v>5.6941631578947369</v>
      </c>
      <c r="I11" s="12">
        <f>H11*1.2</f>
        <v>6.8329957894736841</v>
      </c>
    </row>
    <row r="12" spans="2:9" x14ac:dyDescent="0.25">
      <c r="B12" s="41" t="s">
        <v>46</v>
      </c>
      <c r="C12" s="44">
        <f>((($C$33-$C$34)*1.1)+26.46)/10</f>
        <v>16.037978947368423</v>
      </c>
      <c r="D12" s="12">
        <f>C12*1.2</f>
        <v>19.245574736842105</v>
      </c>
      <c r="E12" s="13"/>
      <c r="F12" s="13"/>
      <c r="G12" s="41" t="s">
        <v>47</v>
      </c>
      <c r="H12" s="44">
        <f>(($H$33-$H$34)+15.88)/10</f>
        <v>4.9001631578947373</v>
      </c>
      <c r="I12" s="12">
        <f>H12*1.2</f>
        <v>5.8801957894736843</v>
      </c>
    </row>
    <row r="13" spans="2:9" x14ac:dyDescent="0.25">
      <c r="B13" s="41" t="s">
        <v>53</v>
      </c>
      <c r="C13" s="44">
        <f>((($C$33-$C$34)*1.1)+29.11)/10</f>
        <v>16.302978947368423</v>
      </c>
      <c r="D13" s="12">
        <f t="shared" ref="D13" si="0">C13*1.2</f>
        <v>19.563574736842106</v>
      </c>
      <c r="E13" s="13"/>
      <c r="F13" s="13"/>
      <c r="G13" s="41" t="s">
        <v>50</v>
      </c>
      <c r="H13" s="44">
        <f>(($H$33-$H$34)+18.53)/10</f>
        <v>5.165163157894737</v>
      </c>
      <c r="I13" s="12">
        <f t="shared" ref="I13" si="1">H13*1.2</f>
        <v>6.1981957894736839</v>
      </c>
    </row>
    <row r="14" spans="2:9" x14ac:dyDescent="0.25">
      <c r="B14" s="78"/>
      <c r="C14" s="78"/>
      <c r="D14" s="78"/>
      <c r="E14" s="78"/>
      <c r="F14" s="78"/>
      <c r="G14" s="78"/>
      <c r="H14" s="78"/>
      <c r="I14" s="78"/>
    </row>
    <row r="15" spans="2:9" x14ac:dyDescent="0.25">
      <c r="B15" s="41" t="s">
        <v>33</v>
      </c>
      <c r="C15" s="36">
        <v>5</v>
      </c>
      <c r="D15" s="12">
        <f t="shared" ref="D15" si="2">C15*1.2</f>
        <v>6</v>
      </c>
      <c r="E15" s="38"/>
      <c r="F15" s="38"/>
      <c r="G15" s="41" t="s">
        <v>33</v>
      </c>
      <c r="H15" s="36">
        <f>C15</f>
        <v>5</v>
      </c>
      <c r="I15" s="12">
        <f t="shared" ref="I15" si="3">H15*1.2</f>
        <v>6</v>
      </c>
    </row>
    <row r="16" spans="2:9" x14ac:dyDescent="0.25">
      <c r="B16" s="42" t="s">
        <v>36</v>
      </c>
      <c r="C16" s="79" t="s">
        <v>67</v>
      </c>
      <c r="D16" s="80"/>
      <c r="E16" s="38"/>
      <c r="F16" s="38"/>
      <c r="G16" s="42" t="str">
        <f>B16</f>
        <v>Gratis Energie</v>
      </c>
      <c r="H16" s="79" t="s">
        <v>67</v>
      </c>
      <c r="I16" s="80"/>
    </row>
    <row r="17" spans="2:10" ht="15.75" thickBot="1" x14ac:dyDescent="0.3"/>
    <row r="18" spans="2:10" ht="15.75" thickBot="1" x14ac:dyDescent="0.3">
      <c r="B18" s="81" t="s">
        <v>93</v>
      </c>
      <c r="C18" s="82"/>
      <c r="D18" s="83"/>
      <c r="G18" s="81" t="s">
        <v>92</v>
      </c>
      <c r="H18" s="82"/>
      <c r="I18" s="83"/>
    </row>
    <row r="19" spans="2:10" x14ac:dyDescent="0.25">
      <c r="B19" s="41" t="s">
        <v>48</v>
      </c>
      <c r="C19" s="68" t="s">
        <v>84</v>
      </c>
      <c r="D19" s="68"/>
      <c r="E19" s="1"/>
      <c r="F19" s="1"/>
      <c r="G19" s="41" t="s">
        <v>51</v>
      </c>
      <c r="H19" s="69" t="s">
        <v>88</v>
      </c>
      <c r="I19" s="70"/>
    </row>
    <row r="20" spans="2:10" x14ac:dyDescent="0.25">
      <c r="B20" s="41" t="s">
        <v>49</v>
      </c>
      <c r="C20" s="69" t="s">
        <v>85</v>
      </c>
      <c r="D20" s="70"/>
      <c r="E20" s="1"/>
      <c r="F20" s="1"/>
      <c r="G20" s="41" t="s">
        <v>52</v>
      </c>
      <c r="H20" s="69" t="s">
        <v>89</v>
      </c>
      <c r="I20" s="70"/>
    </row>
    <row r="21" spans="2:10" x14ac:dyDescent="0.25">
      <c r="B21" s="41" t="s">
        <v>46</v>
      </c>
      <c r="C21" s="84" t="s">
        <v>86</v>
      </c>
      <c r="D21" s="85"/>
      <c r="E21" s="1"/>
      <c r="F21" s="1"/>
      <c r="G21" s="41" t="s">
        <v>47</v>
      </c>
      <c r="H21" s="84" t="s">
        <v>90</v>
      </c>
      <c r="I21" s="85"/>
      <c r="J21"/>
    </row>
    <row r="22" spans="2:10" x14ac:dyDescent="0.25">
      <c r="B22" s="41" t="s">
        <v>53</v>
      </c>
      <c r="C22" s="68" t="s">
        <v>87</v>
      </c>
      <c r="D22" s="68"/>
      <c r="E22" s="1"/>
      <c r="F22" s="1"/>
      <c r="G22" s="41" t="s">
        <v>50</v>
      </c>
      <c r="H22" s="69" t="s">
        <v>91</v>
      </c>
      <c r="I22" s="70"/>
    </row>
    <row r="23" spans="2:10" x14ac:dyDescent="0.25">
      <c r="B23" s="39"/>
      <c r="C23" s="40"/>
      <c r="D23" s="40"/>
      <c r="E23" s="1"/>
      <c r="F23" s="1"/>
      <c r="G23" s="39"/>
      <c r="H23" s="40"/>
      <c r="I23" s="40"/>
    </row>
    <row r="24" spans="2:10" x14ac:dyDescent="0.25">
      <c r="B24" s="34" t="s">
        <v>71</v>
      </c>
      <c r="C24" s="38"/>
      <c r="D24" s="29" t="s">
        <v>18</v>
      </c>
      <c r="E24" s="1"/>
      <c r="F24" s="1"/>
      <c r="G24" s="34" t="s">
        <v>71</v>
      </c>
      <c r="H24" s="38"/>
      <c r="I24" s="29" t="s">
        <v>18</v>
      </c>
    </row>
    <row r="25" spans="2:10" ht="15.75" thickBot="1" x14ac:dyDescent="0.3">
      <c r="B25" s="1"/>
      <c r="C25" s="1"/>
      <c r="D25" s="1"/>
      <c r="E25" s="1"/>
      <c r="F25" s="1"/>
      <c r="G25" s="1"/>
      <c r="H25" s="1"/>
      <c r="I25" s="1"/>
    </row>
    <row r="26" spans="2:10" ht="15.75" thickBot="1" x14ac:dyDescent="0.3">
      <c r="B26" s="86" t="s">
        <v>82</v>
      </c>
      <c r="C26" s="87"/>
      <c r="D26" s="88"/>
      <c r="E26" s="1"/>
      <c r="F26" s="1"/>
      <c r="G26" s="86" t="s">
        <v>83</v>
      </c>
      <c r="H26" s="87"/>
      <c r="I26" s="88"/>
    </row>
    <row r="27" spans="2:10" x14ac:dyDescent="0.25">
      <c r="B27" s="15" t="s">
        <v>9</v>
      </c>
      <c r="C27" s="89" t="s">
        <v>16</v>
      </c>
      <c r="D27" s="89"/>
      <c r="E27" s="1"/>
      <c r="F27" s="1"/>
      <c r="G27" s="15" t="s">
        <v>9</v>
      </c>
      <c r="H27" s="90" t="s">
        <v>21</v>
      </c>
      <c r="I27" s="91"/>
    </row>
    <row r="28" spans="2:10" x14ac:dyDescent="0.25">
      <c r="B28" s="16" t="s">
        <v>6</v>
      </c>
      <c r="C28" s="92" t="s">
        <v>17</v>
      </c>
      <c r="D28" s="92"/>
      <c r="E28" s="1"/>
      <c r="F28" s="1"/>
      <c r="G28" s="16" t="s">
        <v>6</v>
      </c>
      <c r="H28" s="93" t="s">
        <v>17</v>
      </c>
      <c r="I28" s="94"/>
    </row>
    <row r="29" spans="2:10" x14ac:dyDescent="0.25">
      <c r="B29" s="16" t="s">
        <v>0</v>
      </c>
      <c r="C29" s="92" t="str">
        <f ca="1">B8</f>
        <v>Februar 2026</v>
      </c>
      <c r="D29" s="92"/>
      <c r="E29" s="1"/>
      <c r="F29" s="1"/>
      <c r="G29" s="16" t="s">
        <v>0</v>
      </c>
      <c r="H29" s="93" t="str">
        <f ca="1">G8</f>
        <v>Februar 2026</v>
      </c>
      <c r="I29" s="94"/>
    </row>
    <row r="30" spans="2:10" x14ac:dyDescent="0.25">
      <c r="B30" s="17" t="s">
        <v>1</v>
      </c>
      <c r="C30" s="98" t="s">
        <v>20</v>
      </c>
      <c r="D30" s="98"/>
      <c r="E30" s="1"/>
      <c r="F30" s="1"/>
      <c r="G30" s="17" t="s">
        <v>1</v>
      </c>
      <c r="H30" s="99" t="s">
        <v>15</v>
      </c>
      <c r="I30" s="100"/>
    </row>
    <row r="31" spans="2:10" x14ac:dyDescent="0.25">
      <c r="B31" s="17" t="s">
        <v>14</v>
      </c>
      <c r="C31" s="101" t="s">
        <v>7</v>
      </c>
      <c r="D31" s="101"/>
      <c r="E31" s="1"/>
      <c r="F31" s="1"/>
      <c r="G31" s="17" t="s">
        <v>14</v>
      </c>
      <c r="H31" s="102" t="s">
        <v>10</v>
      </c>
      <c r="I31" s="103"/>
    </row>
    <row r="32" spans="2:10" ht="15.75" thickBot="1" x14ac:dyDescent="0.3">
      <c r="B32" s="2"/>
      <c r="C32" s="3"/>
      <c r="D32" s="3"/>
      <c r="E32" s="1"/>
      <c r="F32" s="1"/>
      <c r="G32" s="2"/>
      <c r="H32" s="3"/>
      <c r="I32" s="3"/>
    </row>
    <row r="33" spans="2:9" ht="15.75" thickBot="1" x14ac:dyDescent="0.3">
      <c r="B33" s="9" t="s">
        <v>8</v>
      </c>
      <c r="C33" s="11">
        <f>AVERAGE(D44:D66)</f>
        <v>121.74526315789475</v>
      </c>
      <c r="D33" s="10" t="s">
        <v>5</v>
      </c>
      <c r="E33" s="1"/>
      <c r="F33" s="1"/>
      <c r="G33" s="9" t="s">
        <v>8</v>
      </c>
      <c r="H33" s="11">
        <f>I37</f>
        <v>33.121631578947373</v>
      </c>
      <c r="I33" s="10" t="s">
        <v>5</v>
      </c>
    </row>
    <row r="34" spans="2:9" ht="15.75" thickBot="1" x14ac:dyDescent="0.3">
      <c r="B34" s="20" t="s">
        <v>19</v>
      </c>
      <c r="C34" s="21"/>
      <c r="D34" s="22" t="s">
        <v>5</v>
      </c>
      <c r="E34" s="1"/>
      <c r="F34" s="1"/>
      <c r="G34" s="20" t="s">
        <v>19</v>
      </c>
      <c r="H34" s="21"/>
      <c r="I34" s="22" t="s">
        <v>5</v>
      </c>
    </row>
    <row r="35" spans="2:9" x14ac:dyDescent="0.25">
      <c r="B35" s="58"/>
      <c r="C35" s="59"/>
      <c r="D35" s="58"/>
    </row>
    <row r="36" spans="2:9" x14ac:dyDescent="0.25">
      <c r="G36" s="53" t="s">
        <v>2</v>
      </c>
      <c r="H36" s="54" t="s">
        <v>3</v>
      </c>
      <c r="I36" s="55" t="s">
        <v>4</v>
      </c>
    </row>
    <row r="37" spans="2:9" x14ac:dyDescent="0.25">
      <c r="G37" s="95" t="str">
        <f ca="1">"1st Front Month - "&amp;G8</f>
        <v>1st Front Month - Februar 2026</v>
      </c>
      <c r="H37" s="96"/>
      <c r="I37" s="56">
        <f>AVERAGE(I44:I66)</f>
        <v>33.121631578947373</v>
      </c>
    </row>
    <row r="40" spans="2:9" x14ac:dyDescent="0.25">
      <c r="G40" s="97" t="str">
        <f ca="1">"**Einmalrabatt gültig ausschliesslich für den Monat "&amp;MID(CELL("dateiname",A4),FIND("]",CELL("dateiname",A4))+1,255)</f>
        <v>**Einmalrabatt gültig ausschliesslich für den Monat Februar 2026</v>
      </c>
      <c r="H40" s="97"/>
      <c r="I40" s="97"/>
    </row>
    <row r="43" spans="2:9" x14ac:dyDescent="0.25">
      <c r="B43" s="60" t="s">
        <v>30</v>
      </c>
      <c r="C43" s="61" t="s">
        <v>3</v>
      </c>
      <c r="D43" s="62" t="s">
        <v>4</v>
      </c>
      <c r="G43" s="60" t="s">
        <v>31</v>
      </c>
      <c r="H43" s="63" t="s">
        <v>3</v>
      </c>
      <c r="I43" s="62" t="s">
        <v>29</v>
      </c>
    </row>
    <row r="44" spans="2:9" x14ac:dyDescent="0.25">
      <c r="B44" s="23" t="s">
        <v>97</v>
      </c>
      <c r="C44" s="24">
        <v>46013</v>
      </c>
      <c r="D44" s="25">
        <v>117.41</v>
      </c>
      <c r="G44" s="52"/>
      <c r="H44" s="24">
        <v>46013</v>
      </c>
      <c r="I44" s="50">
        <v>30.428999999999998</v>
      </c>
    </row>
    <row r="45" spans="2:9" x14ac:dyDescent="0.25">
      <c r="B45" s="26" t="s">
        <v>97</v>
      </c>
      <c r="C45" s="27">
        <v>46014</v>
      </c>
      <c r="D45" s="28">
        <v>117.35</v>
      </c>
      <c r="G45" s="52"/>
      <c r="H45" s="27">
        <v>46014</v>
      </c>
      <c r="I45" s="50">
        <v>30.527999999999999</v>
      </c>
    </row>
    <row r="46" spans="2:9" x14ac:dyDescent="0.25">
      <c r="B46" s="26" t="s">
        <v>97</v>
      </c>
      <c r="C46" s="27">
        <v>46015</v>
      </c>
      <c r="D46" s="28">
        <v>117.35</v>
      </c>
      <c r="G46" s="52"/>
      <c r="H46" s="27">
        <v>46015</v>
      </c>
      <c r="I46" s="50">
        <v>31.024000000000004</v>
      </c>
    </row>
    <row r="47" spans="2:9" x14ac:dyDescent="0.25">
      <c r="B47" s="26" t="s">
        <v>97</v>
      </c>
      <c r="C47" s="27">
        <v>46020</v>
      </c>
      <c r="D47" s="28">
        <v>115.85</v>
      </c>
      <c r="G47" s="52"/>
      <c r="H47" s="27">
        <v>46020</v>
      </c>
      <c r="I47" s="50">
        <v>31.106999999999999</v>
      </c>
    </row>
    <row r="48" spans="2:9" x14ac:dyDescent="0.25">
      <c r="B48" s="26" t="s">
        <v>97</v>
      </c>
      <c r="C48" s="27">
        <v>46021</v>
      </c>
      <c r="D48" s="28">
        <v>114.02</v>
      </c>
      <c r="G48" s="52"/>
      <c r="H48" s="27">
        <v>46021</v>
      </c>
      <c r="I48" s="50">
        <v>30.385000000000002</v>
      </c>
    </row>
    <row r="49" spans="2:9" x14ac:dyDescent="0.25">
      <c r="B49" s="26" t="s">
        <v>97</v>
      </c>
      <c r="C49" s="27">
        <v>46022</v>
      </c>
      <c r="D49" s="28">
        <v>114.02</v>
      </c>
      <c r="G49" s="52"/>
      <c r="H49" s="27">
        <v>46022</v>
      </c>
      <c r="I49" s="50">
        <v>31.048999999999999</v>
      </c>
    </row>
    <row r="50" spans="2:9" x14ac:dyDescent="0.25">
      <c r="B50" s="26" t="s">
        <v>97</v>
      </c>
      <c r="C50" s="27">
        <v>46024</v>
      </c>
      <c r="D50" s="28">
        <v>116.51</v>
      </c>
      <c r="G50" s="52"/>
      <c r="H50" s="27">
        <v>46024</v>
      </c>
      <c r="I50" s="50">
        <v>31.82</v>
      </c>
    </row>
    <row r="51" spans="2:9" x14ac:dyDescent="0.25">
      <c r="B51" s="26" t="s">
        <v>97</v>
      </c>
      <c r="C51" s="27">
        <v>46027</v>
      </c>
      <c r="D51" s="28">
        <v>110.84</v>
      </c>
      <c r="G51" s="52"/>
      <c r="H51" s="27">
        <v>46027</v>
      </c>
      <c r="I51" s="50">
        <v>30.231000000000002</v>
      </c>
    </row>
    <row r="52" spans="2:9" x14ac:dyDescent="0.25">
      <c r="B52" s="26" t="s">
        <v>97</v>
      </c>
      <c r="C52" s="27">
        <v>46028</v>
      </c>
      <c r="D52" s="28">
        <v>113.06</v>
      </c>
      <c r="G52" s="52"/>
      <c r="H52" s="27">
        <v>46028</v>
      </c>
      <c r="I52" s="50">
        <v>30.879000000000005</v>
      </c>
    </row>
    <row r="53" spans="2:9" x14ac:dyDescent="0.25">
      <c r="B53" s="26" t="s">
        <v>97</v>
      </c>
      <c r="C53" s="27">
        <v>46029</v>
      </c>
      <c r="D53" s="28">
        <v>116.07</v>
      </c>
      <c r="G53" s="52"/>
      <c r="H53" s="27">
        <v>46029</v>
      </c>
      <c r="I53" s="50">
        <v>31.768000000000004</v>
      </c>
    </row>
    <row r="54" spans="2:9" x14ac:dyDescent="0.25">
      <c r="B54" s="26" t="s">
        <v>97</v>
      </c>
      <c r="C54" s="27">
        <v>46030</v>
      </c>
      <c r="D54" s="28">
        <v>115.19</v>
      </c>
      <c r="G54" s="52"/>
      <c r="H54" s="27">
        <v>46030</v>
      </c>
      <c r="I54" s="50">
        <v>30.715</v>
      </c>
    </row>
    <row r="55" spans="2:9" x14ac:dyDescent="0.25">
      <c r="B55" s="26" t="s">
        <v>97</v>
      </c>
      <c r="C55" s="27">
        <v>46031</v>
      </c>
      <c r="D55" s="28">
        <v>116.21</v>
      </c>
      <c r="G55" s="52"/>
      <c r="H55" s="27">
        <v>46031</v>
      </c>
      <c r="I55" s="50">
        <v>31.557000000000002</v>
      </c>
    </row>
    <row r="56" spans="2:9" x14ac:dyDescent="0.25">
      <c r="B56" s="26" t="s">
        <v>97</v>
      </c>
      <c r="C56" s="27">
        <v>46034</v>
      </c>
      <c r="D56" s="28">
        <v>124.16</v>
      </c>
      <c r="G56" s="52"/>
      <c r="H56" s="27">
        <v>46034</v>
      </c>
      <c r="I56" s="50">
        <v>33.262999999999998</v>
      </c>
    </row>
    <row r="57" spans="2:9" x14ac:dyDescent="0.25">
      <c r="B57" s="26" t="s">
        <v>97</v>
      </c>
      <c r="C57" s="27">
        <v>46035</v>
      </c>
      <c r="D57" s="28">
        <v>129</v>
      </c>
      <c r="G57" s="52"/>
      <c r="H57" s="27">
        <v>46035</v>
      </c>
      <c r="I57" s="50">
        <v>34.518000000000001</v>
      </c>
    </row>
    <row r="58" spans="2:9" x14ac:dyDescent="0.25">
      <c r="B58" s="26" t="s">
        <v>97</v>
      </c>
      <c r="C58" s="27">
        <v>46036</v>
      </c>
      <c r="D58" s="28">
        <v>131.75</v>
      </c>
      <c r="G58" s="52"/>
      <c r="H58" s="27">
        <v>46036</v>
      </c>
      <c r="I58" s="50">
        <v>34.975999999999999</v>
      </c>
    </row>
    <row r="59" spans="2:9" x14ac:dyDescent="0.25">
      <c r="B59" s="26" t="s">
        <v>97</v>
      </c>
      <c r="C59" s="27">
        <v>46037</v>
      </c>
      <c r="D59" s="28">
        <v>134.87</v>
      </c>
      <c r="G59" s="52"/>
      <c r="H59" s="27">
        <v>46037</v>
      </c>
      <c r="I59" s="50">
        <v>36.448</v>
      </c>
    </row>
    <row r="60" spans="2:9" x14ac:dyDescent="0.25">
      <c r="B60" s="26" t="s">
        <v>97</v>
      </c>
      <c r="C60" s="27">
        <v>46038</v>
      </c>
      <c r="D60" s="28">
        <v>142.91</v>
      </c>
      <c r="G60" s="52"/>
      <c r="H60" s="27">
        <v>46038</v>
      </c>
      <c r="I60" s="50">
        <v>40.361000000000004</v>
      </c>
    </row>
    <row r="61" spans="2:9" x14ac:dyDescent="0.25">
      <c r="B61" s="26" t="s">
        <v>97</v>
      </c>
      <c r="C61" s="27">
        <v>46041</v>
      </c>
      <c r="D61" s="28">
        <v>134.32</v>
      </c>
      <c r="G61" s="52"/>
      <c r="H61" s="27">
        <v>46041</v>
      </c>
      <c r="I61" s="50">
        <v>38.826000000000001</v>
      </c>
    </row>
    <row r="62" spans="2:9" x14ac:dyDescent="0.25">
      <c r="B62" s="26" t="s">
        <v>97</v>
      </c>
      <c r="C62" s="27">
        <v>46042</v>
      </c>
      <c r="D62" s="28">
        <v>132.27000000000001</v>
      </c>
      <c r="G62" s="52"/>
      <c r="H62" s="27">
        <v>46042</v>
      </c>
      <c r="I62" s="50">
        <v>39.427000000000007</v>
      </c>
    </row>
    <row r="63" spans="2:9" x14ac:dyDescent="0.25">
      <c r="B63" s="52"/>
      <c r="C63" s="49"/>
      <c r="D63" s="50"/>
      <c r="G63" s="52"/>
      <c r="H63" s="49"/>
      <c r="I63" s="50"/>
    </row>
    <row r="64" spans="2:9" x14ac:dyDescent="0.25">
      <c r="B64" s="52"/>
      <c r="C64" s="49"/>
      <c r="D64" s="50"/>
      <c r="G64" s="52"/>
      <c r="H64" s="49"/>
      <c r="I64" s="50"/>
    </row>
    <row r="65" spans="2:10" x14ac:dyDescent="0.25">
      <c r="B65" s="52"/>
      <c r="C65" s="49"/>
      <c r="D65" s="50"/>
      <c r="G65" s="52"/>
      <c r="H65" s="49"/>
      <c r="I65" s="50"/>
    </row>
    <row r="66" spans="2:10" x14ac:dyDescent="0.25">
      <c r="B66" s="52"/>
      <c r="C66" s="49"/>
      <c r="D66" s="50"/>
      <c r="G66" s="52"/>
      <c r="H66" s="49"/>
      <c r="I66" s="50"/>
    </row>
    <row r="67" spans="2:10" x14ac:dyDescent="0.25">
      <c r="G67" s="57" t="s">
        <v>32</v>
      </c>
      <c r="J67" s="1" t="s">
        <v>32</v>
      </c>
    </row>
    <row r="68" spans="2:10" x14ac:dyDescent="0.25">
      <c r="G68" s="57" t="s">
        <v>32</v>
      </c>
      <c r="J68" s="1" t="s">
        <v>32</v>
      </c>
    </row>
    <row r="69" spans="2:10" x14ac:dyDescent="0.25">
      <c r="G69" s="57" t="s">
        <v>32</v>
      </c>
      <c r="J69" s="1" t="s">
        <v>32</v>
      </c>
    </row>
    <row r="70" spans="2:10" x14ac:dyDescent="0.25">
      <c r="G70" s="57" t="s">
        <v>32</v>
      </c>
      <c r="I70" s="57" t="s">
        <v>32</v>
      </c>
      <c r="J70" s="1" t="s">
        <v>32</v>
      </c>
    </row>
    <row r="71" spans="2:10" x14ac:dyDescent="0.25">
      <c r="G71" s="57" t="s">
        <v>32</v>
      </c>
      <c r="I71" s="57" t="s">
        <v>32</v>
      </c>
      <c r="J71" s="1" t="s">
        <v>32</v>
      </c>
    </row>
    <row r="72" spans="2:10" x14ac:dyDescent="0.25">
      <c r="G72" s="57" t="s">
        <v>32</v>
      </c>
      <c r="J72" s="1" t="s">
        <v>32</v>
      </c>
    </row>
    <row r="73" spans="2:10" x14ac:dyDescent="0.25">
      <c r="G73" s="57" t="s">
        <v>32</v>
      </c>
      <c r="J73" s="1" t="s">
        <v>32</v>
      </c>
    </row>
    <row r="74" spans="2:10" x14ac:dyDescent="0.25">
      <c r="G74" s="57" t="s">
        <v>32</v>
      </c>
      <c r="H74" s="57" t="s">
        <v>32</v>
      </c>
      <c r="I74" s="57" t="s">
        <v>32</v>
      </c>
      <c r="J74" s="1" t="s">
        <v>32</v>
      </c>
    </row>
  </sheetData>
  <mergeCells count="33">
    <mergeCell ref="C19:D19"/>
    <mergeCell ref="H19:I19"/>
    <mergeCell ref="B4:B5"/>
    <mergeCell ref="G4:G5"/>
    <mergeCell ref="B7:D7"/>
    <mergeCell ref="G7:I7"/>
    <mergeCell ref="B8:D8"/>
    <mergeCell ref="G8:I8"/>
    <mergeCell ref="B14:I14"/>
    <mergeCell ref="C16:D16"/>
    <mergeCell ref="H16:I16"/>
    <mergeCell ref="B18:D18"/>
    <mergeCell ref="G18:I18"/>
    <mergeCell ref="C20:D20"/>
    <mergeCell ref="H20:I20"/>
    <mergeCell ref="C21:D21"/>
    <mergeCell ref="H21:I21"/>
    <mergeCell ref="C22:D22"/>
    <mergeCell ref="H22:I22"/>
    <mergeCell ref="B26:D26"/>
    <mergeCell ref="G26:I26"/>
    <mergeCell ref="C27:D27"/>
    <mergeCell ref="H27:I27"/>
    <mergeCell ref="C28:D28"/>
    <mergeCell ref="H28:I28"/>
    <mergeCell ref="G37:H37"/>
    <mergeCell ref="G40:I40"/>
    <mergeCell ref="C29:D29"/>
    <mergeCell ref="H29:I29"/>
    <mergeCell ref="C30:D30"/>
    <mergeCell ref="H30:I30"/>
    <mergeCell ref="C31:D31"/>
    <mergeCell ref="H31:I31"/>
  </mergeCells>
  <hyperlinks>
    <hyperlink ref="C31:D31" r:id="rId1" display="EEX" xr:uid="{449A0D1C-71A2-4D4C-A61F-94AFAD366E8A}"/>
    <hyperlink ref="B24" r:id="rId2" display="Berechnungsdetails im Preisblatt (Seite 3)" xr:uid="{92555438-6C5B-4AD4-85E7-46207C015598}"/>
    <hyperlink ref="G24" r:id="rId3" display="Berechnungsdetails im Preisblatt (Seite 3)" xr:uid="{8A0FFA1B-9BB3-4C95-9B5F-0F1D9611FFAB}"/>
    <hyperlink ref="H31:I31" r:id="rId4" display="CEGH" xr:uid="{A2021825-6FBB-48D8-B813-0B1A1BCDC69A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5FAE9-9A9F-4943-81B2-5F5EBC9163A1}">
  <sheetPr>
    <tabColor theme="8" tint="0.79998168889431442"/>
  </sheetPr>
  <dimension ref="B1:J74"/>
  <sheetViews>
    <sheetView topLeftCell="A39" zoomScaleNormal="100" workbookViewId="0">
      <selection activeCell="B51" sqref="B51"/>
    </sheetView>
  </sheetViews>
  <sheetFormatPr baseColWidth="10" defaultColWidth="11.42578125" defaultRowHeight="15" x14ac:dyDescent="0.25"/>
  <cols>
    <col min="1" max="1" width="5.7109375" style="1" customWidth="1"/>
    <col min="2" max="2" width="38.7109375" style="57" bestFit="1" customWidth="1"/>
    <col min="3" max="4" width="16.5703125" style="57" customWidth="1"/>
    <col min="5" max="6" width="5.7109375" style="57" customWidth="1"/>
    <col min="7" max="7" width="38.7109375" style="57" bestFit="1" customWidth="1"/>
    <col min="8" max="9" width="16.5703125" style="57" customWidth="1"/>
    <col min="10" max="10" width="7.7109375" style="1" customWidth="1"/>
    <col min="11" max="16384" width="11.42578125" style="1"/>
  </cols>
  <sheetData>
    <row r="1" spans="2:9" ht="15" customHeight="1" x14ac:dyDescent="0.25"/>
    <row r="2" spans="2:9" ht="15" customHeight="1" x14ac:dyDescent="0.25"/>
    <row r="3" spans="2:9" ht="15" customHeight="1" x14ac:dyDescent="0.25"/>
    <row r="4" spans="2:9" ht="15" customHeight="1" x14ac:dyDescent="0.25">
      <c r="B4" s="71" t="s">
        <v>39</v>
      </c>
      <c r="G4" s="71" t="s">
        <v>40</v>
      </c>
    </row>
    <row r="5" spans="2:9" ht="15" customHeight="1" x14ac:dyDescent="0.25">
      <c r="B5" s="71"/>
      <c r="G5" s="71"/>
    </row>
    <row r="6" spans="2:9" ht="15.75" thickBot="1" x14ac:dyDescent="0.3"/>
    <row r="7" spans="2:9" x14ac:dyDescent="0.25">
      <c r="B7" s="72" t="s">
        <v>94</v>
      </c>
      <c r="C7" s="73"/>
      <c r="D7" s="74"/>
      <c r="G7" s="72" t="s">
        <v>95</v>
      </c>
      <c r="H7" s="73"/>
      <c r="I7" s="74"/>
    </row>
    <row r="8" spans="2:9" ht="15.75" thickBot="1" x14ac:dyDescent="0.3">
      <c r="B8" s="75" t="str">
        <f ca="1">MID(CELL("dateiname",A1),FIND("]",CELL("dateiname",A1))+1,255)</f>
        <v>Jänner 2026</v>
      </c>
      <c r="C8" s="76"/>
      <c r="D8" s="77"/>
      <c r="G8" s="75" t="str">
        <f ca="1">MID(CELL("dateiname",F1),FIND("]",CELL("dateiname",F1))+1,255)</f>
        <v>Jänner 2026</v>
      </c>
      <c r="H8" s="76"/>
      <c r="I8" s="77"/>
    </row>
    <row r="9" spans="2:9" x14ac:dyDescent="0.25">
      <c r="B9" s="18" t="s">
        <v>13</v>
      </c>
      <c r="C9" s="19" t="s">
        <v>11</v>
      </c>
      <c r="D9" s="19" t="s">
        <v>12</v>
      </c>
      <c r="E9" s="1"/>
      <c r="F9" s="1"/>
      <c r="G9" s="14" t="s">
        <v>13</v>
      </c>
      <c r="H9" s="8" t="s">
        <v>11</v>
      </c>
      <c r="I9" s="8" t="s">
        <v>12</v>
      </c>
    </row>
    <row r="10" spans="2:9" x14ac:dyDescent="0.25">
      <c r="B10" s="41" t="s">
        <v>48</v>
      </c>
      <c r="C10" s="44">
        <f>((($C$33-$C$34)*1.1)+31.75)/10</f>
        <v>16.216338095238093</v>
      </c>
      <c r="D10" s="12">
        <f>C10*1.2</f>
        <v>19.459605714285711</v>
      </c>
      <c r="E10" s="13"/>
      <c r="F10" s="13"/>
      <c r="G10" s="45" t="s">
        <v>51</v>
      </c>
      <c r="H10" s="44">
        <f>(($H$33-$H$34)+21.17)/10</f>
        <v>5.214261904761905</v>
      </c>
      <c r="I10" s="12">
        <f>H10*1.2</f>
        <v>6.2571142857142856</v>
      </c>
    </row>
    <row r="11" spans="2:9" x14ac:dyDescent="0.25">
      <c r="B11" s="41" t="s">
        <v>49</v>
      </c>
      <c r="C11" s="44">
        <f>((($C$33-$C$34)*1.1)+34.4)/10</f>
        <v>16.481338095238094</v>
      </c>
      <c r="D11" s="12">
        <f>C11*1.2</f>
        <v>19.777605714285713</v>
      </c>
      <c r="E11" s="13"/>
      <c r="F11" s="13"/>
      <c r="G11" s="41" t="s">
        <v>52</v>
      </c>
      <c r="H11" s="44">
        <f>(($H$33-$H$34)+23.82)/10</f>
        <v>5.4792619047619038</v>
      </c>
      <c r="I11" s="12">
        <f>H11*1.2</f>
        <v>6.5751142857142844</v>
      </c>
    </row>
    <row r="12" spans="2:9" x14ac:dyDescent="0.25">
      <c r="B12" s="41" t="s">
        <v>46</v>
      </c>
      <c r="C12" s="44">
        <f>((($C$33-$C$34)*1.1)+26.46)/10</f>
        <v>15.687338095238095</v>
      </c>
      <c r="D12" s="12">
        <f>C12*1.2</f>
        <v>18.824805714285713</v>
      </c>
      <c r="E12" s="13"/>
      <c r="F12" s="13"/>
      <c r="G12" s="41" t="s">
        <v>47</v>
      </c>
      <c r="H12" s="44">
        <f>(($H$33-$H$34)+15.88)/10</f>
        <v>4.6852619047619042</v>
      </c>
      <c r="I12" s="12">
        <f>H12*1.2</f>
        <v>5.6223142857142845</v>
      </c>
    </row>
    <row r="13" spans="2:9" x14ac:dyDescent="0.25">
      <c r="B13" s="41" t="s">
        <v>53</v>
      </c>
      <c r="C13" s="44">
        <f>((($C$33-$C$34)*1.1)+29.11)/10</f>
        <v>15.952338095238094</v>
      </c>
      <c r="D13" s="12">
        <f t="shared" ref="D13" si="0">C13*1.2</f>
        <v>19.142805714285711</v>
      </c>
      <c r="E13" s="13"/>
      <c r="F13" s="13"/>
      <c r="G13" s="41" t="s">
        <v>50</v>
      </c>
      <c r="H13" s="44">
        <f>(($H$33-$H$34)+18.53)/10</f>
        <v>4.9502619047619048</v>
      </c>
      <c r="I13" s="12">
        <f t="shared" ref="I13" si="1">H13*1.2</f>
        <v>5.9403142857142859</v>
      </c>
    </row>
    <row r="14" spans="2:9" x14ac:dyDescent="0.25">
      <c r="B14" s="78"/>
      <c r="C14" s="78"/>
      <c r="D14" s="78"/>
      <c r="E14" s="78"/>
      <c r="F14" s="78"/>
      <c r="G14" s="78"/>
      <c r="H14" s="78"/>
      <c r="I14" s="78"/>
    </row>
    <row r="15" spans="2:9" x14ac:dyDescent="0.25">
      <c r="B15" s="41" t="s">
        <v>33</v>
      </c>
      <c r="C15" s="36">
        <v>5</v>
      </c>
      <c r="D15" s="12">
        <f t="shared" ref="D15" si="2">C15*1.2</f>
        <v>6</v>
      </c>
      <c r="E15" s="38"/>
      <c r="F15" s="38"/>
      <c r="G15" s="41" t="s">
        <v>33</v>
      </c>
      <c r="H15" s="36">
        <f>C15</f>
        <v>5</v>
      </c>
      <c r="I15" s="12">
        <f t="shared" ref="I15" si="3">H15*1.2</f>
        <v>6</v>
      </c>
    </row>
    <row r="16" spans="2:9" x14ac:dyDescent="0.25">
      <c r="B16" s="42" t="s">
        <v>36</v>
      </c>
      <c r="C16" s="79" t="s">
        <v>67</v>
      </c>
      <c r="D16" s="80"/>
      <c r="E16" s="38"/>
      <c r="F16" s="38"/>
      <c r="G16" s="42" t="str">
        <f>B16</f>
        <v>Gratis Energie</v>
      </c>
      <c r="H16" s="79" t="s">
        <v>67</v>
      </c>
      <c r="I16" s="80"/>
    </row>
    <row r="17" spans="2:10" ht="15.75" thickBot="1" x14ac:dyDescent="0.3"/>
    <row r="18" spans="2:10" ht="15.75" thickBot="1" x14ac:dyDescent="0.3">
      <c r="B18" s="81" t="s">
        <v>93</v>
      </c>
      <c r="C18" s="82"/>
      <c r="D18" s="83"/>
      <c r="G18" s="81" t="s">
        <v>92</v>
      </c>
      <c r="H18" s="82"/>
      <c r="I18" s="83"/>
    </row>
    <row r="19" spans="2:10" x14ac:dyDescent="0.25">
      <c r="B19" s="41" t="s">
        <v>48</v>
      </c>
      <c r="C19" s="68" t="s">
        <v>84</v>
      </c>
      <c r="D19" s="68"/>
      <c r="E19" s="1"/>
      <c r="F19" s="1"/>
      <c r="G19" s="41" t="s">
        <v>51</v>
      </c>
      <c r="H19" s="69" t="s">
        <v>88</v>
      </c>
      <c r="I19" s="70"/>
    </row>
    <row r="20" spans="2:10" x14ac:dyDescent="0.25">
      <c r="B20" s="41" t="s">
        <v>49</v>
      </c>
      <c r="C20" s="69" t="s">
        <v>85</v>
      </c>
      <c r="D20" s="70"/>
      <c r="E20" s="1"/>
      <c r="F20" s="1"/>
      <c r="G20" s="41" t="s">
        <v>52</v>
      </c>
      <c r="H20" s="69" t="s">
        <v>89</v>
      </c>
      <c r="I20" s="70"/>
    </row>
    <row r="21" spans="2:10" x14ac:dyDescent="0.25">
      <c r="B21" s="41" t="s">
        <v>46</v>
      </c>
      <c r="C21" s="84" t="s">
        <v>86</v>
      </c>
      <c r="D21" s="85"/>
      <c r="E21" s="1"/>
      <c r="F21" s="1"/>
      <c r="G21" s="41" t="s">
        <v>47</v>
      </c>
      <c r="H21" s="84" t="s">
        <v>90</v>
      </c>
      <c r="I21" s="85"/>
      <c r="J21"/>
    </row>
    <row r="22" spans="2:10" x14ac:dyDescent="0.25">
      <c r="B22" s="41" t="s">
        <v>53</v>
      </c>
      <c r="C22" s="68" t="s">
        <v>87</v>
      </c>
      <c r="D22" s="68"/>
      <c r="E22" s="1"/>
      <c r="F22" s="1"/>
      <c r="G22" s="41" t="s">
        <v>50</v>
      </c>
      <c r="H22" s="69" t="s">
        <v>91</v>
      </c>
      <c r="I22" s="70"/>
    </row>
    <row r="23" spans="2:10" x14ac:dyDescent="0.25">
      <c r="B23" s="39"/>
      <c r="C23" s="40"/>
      <c r="D23" s="40"/>
      <c r="E23" s="1"/>
      <c r="F23" s="1"/>
      <c r="G23" s="39"/>
      <c r="H23" s="40"/>
      <c r="I23" s="40"/>
    </row>
    <row r="24" spans="2:10" x14ac:dyDescent="0.25">
      <c r="B24" s="34" t="s">
        <v>71</v>
      </c>
      <c r="C24" s="38"/>
      <c r="D24" s="29" t="s">
        <v>18</v>
      </c>
      <c r="E24" s="1"/>
      <c r="F24" s="1"/>
      <c r="G24" s="34" t="s">
        <v>71</v>
      </c>
      <c r="H24" s="38"/>
      <c r="I24" s="29" t="s">
        <v>18</v>
      </c>
    </row>
    <row r="25" spans="2:10" ht="15.75" thickBot="1" x14ac:dyDescent="0.3">
      <c r="B25" s="1"/>
      <c r="C25" s="1"/>
      <c r="D25" s="1"/>
      <c r="E25" s="1"/>
      <c r="F25" s="1"/>
      <c r="G25" s="1"/>
      <c r="H25" s="1"/>
      <c r="I25" s="1"/>
    </row>
    <row r="26" spans="2:10" ht="15.75" thickBot="1" x14ac:dyDescent="0.3">
      <c r="B26" s="86" t="s">
        <v>82</v>
      </c>
      <c r="C26" s="87"/>
      <c r="D26" s="88"/>
      <c r="E26" s="1"/>
      <c r="F26" s="1"/>
      <c r="G26" s="86" t="s">
        <v>83</v>
      </c>
      <c r="H26" s="87"/>
      <c r="I26" s="88"/>
    </row>
    <row r="27" spans="2:10" x14ac:dyDescent="0.25">
      <c r="B27" s="15" t="s">
        <v>9</v>
      </c>
      <c r="C27" s="89" t="s">
        <v>16</v>
      </c>
      <c r="D27" s="89"/>
      <c r="E27" s="1"/>
      <c r="F27" s="1"/>
      <c r="G27" s="15" t="s">
        <v>9</v>
      </c>
      <c r="H27" s="90" t="s">
        <v>21</v>
      </c>
      <c r="I27" s="91"/>
    </row>
    <row r="28" spans="2:10" x14ac:dyDescent="0.25">
      <c r="B28" s="16" t="s">
        <v>6</v>
      </c>
      <c r="C28" s="92" t="s">
        <v>17</v>
      </c>
      <c r="D28" s="92"/>
      <c r="E28" s="1"/>
      <c r="F28" s="1"/>
      <c r="G28" s="16" t="s">
        <v>6</v>
      </c>
      <c r="H28" s="93" t="s">
        <v>17</v>
      </c>
      <c r="I28" s="94"/>
    </row>
    <row r="29" spans="2:10" x14ac:dyDescent="0.25">
      <c r="B29" s="16" t="s">
        <v>0</v>
      </c>
      <c r="C29" s="92" t="str">
        <f ca="1">B8</f>
        <v>Jänner 2026</v>
      </c>
      <c r="D29" s="92"/>
      <c r="E29" s="1"/>
      <c r="F29" s="1"/>
      <c r="G29" s="16" t="s">
        <v>0</v>
      </c>
      <c r="H29" s="93" t="str">
        <f ca="1">G8</f>
        <v>Jänner 2026</v>
      </c>
      <c r="I29" s="94"/>
    </row>
    <row r="30" spans="2:10" x14ac:dyDescent="0.25">
      <c r="B30" s="17" t="s">
        <v>1</v>
      </c>
      <c r="C30" s="98" t="s">
        <v>20</v>
      </c>
      <c r="D30" s="98"/>
      <c r="E30" s="1"/>
      <c r="F30" s="1"/>
      <c r="G30" s="17" t="s">
        <v>1</v>
      </c>
      <c r="H30" s="99" t="s">
        <v>15</v>
      </c>
      <c r="I30" s="100"/>
    </row>
    <row r="31" spans="2:10" x14ac:dyDescent="0.25">
      <c r="B31" s="17" t="s">
        <v>14</v>
      </c>
      <c r="C31" s="101" t="s">
        <v>7</v>
      </c>
      <c r="D31" s="101"/>
      <c r="E31" s="1"/>
      <c r="F31" s="1"/>
      <c r="G31" s="17" t="s">
        <v>14</v>
      </c>
      <c r="H31" s="102" t="s">
        <v>10</v>
      </c>
      <c r="I31" s="103"/>
    </row>
    <row r="32" spans="2:10" ht="15.75" thickBot="1" x14ac:dyDescent="0.3">
      <c r="B32" s="2"/>
      <c r="C32" s="3"/>
      <c r="D32" s="3"/>
      <c r="E32" s="1"/>
      <c r="F32" s="1"/>
      <c r="G32" s="2"/>
      <c r="H32" s="3"/>
      <c r="I32" s="3"/>
    </row>
    <row r="33" spans="2:9" ht="15.75" thickBot="1" x14ac:dyDescent="0.3">
      <c r="B33" s="9" t="s">
        <v>8</v>
      </c>
      <c r="C33" s="11">
        <f>AVERAGE(D44:D66)</f>
        <v>118.55761904761903</v>
      </c>
      <c r="D33" s="10" t="s">
        <v>5</v>
      </c>
      <c r="E33" s="1"/>
      <c r="F33" s="1"/>
      <c r="G33" s="9" t="s">
        <v>8</v>
      </c>
      <c r="H33" s="11">
        <f>I37</f>
        <v>30.972619047619045</v>
      </c>
      <c r="I33" s="10" t="s">
        <v>5</v>
      </c>
    </row>
    <row r="34" spans="2:9" ht="15.75" thickBot="1" x14ac:dyDescent="0.3">
      <c r="B34" s="20" t="s">
        <v>19</v>
      </c>
      <c r="C34" s="21"/>
      <c r="D34" s="22" t="s">
        <v>5</v>
      </c>
      <c r="E34" s="1"/>
      <c r="F34" s="1"/>
      <c r="G34" s="20" t="s">
        <v>19</v>
      </c>
      <c r="H34" s="21"/>
      <c r="I34" s="22" t="s">
        <v>5</v>
      </c>
    </row>
    <row r="35" spans="2:9" x14ac:dyDescent="0.25">
      <c r="B35" s="58"/>
      <c r="C35" s="59"/>
      <c r="D35" s="58"/>
    </row>
    <row r="36" spans="2:9" x14ac:dyDescent="0.25">
      <c r="G36" s="53" t="s">
        <v>2</v>
      </c>
      <c r="H36" s="54" t="s">
        <v>3</v>
      </c>
      <c r="I36" s="55" t="s">
        <v>4</v>
      </c>
    </row>
    <row r="37" spans="2:9" x14ac:dyDescent="0.25">
      <c r="G37" s="95" t="str">
        <f ca="1">"1st Front Month - "&amp;G8</f>
        <v>1st Front Month - Jänner 2026</v>
      </c>
      <c r="H37" s="96"/>
      <c r="I37" s="56">
        <f>AVERAGE(I44:I66)</f>
        <v>30.972619047619045</v>
      </c>
    </row>
    <row r="40" spans="2:9" x14ac:dyDescent="0.25">
      <c r="G40" s="97" t="str">
        <f ca="1">"**Einmalrabatt gültig ausschliesslich für den Monat "&amp;MID(CELL("dateiname",A4),FIND("]",CELL("dateiname",A4))+1,255)</f>
        <v>**Einmalrabatt gültig ausschliesslich für den Monat Jänner 2026</v>
      </c>
      <c r="H40" s="97"/>
      <c r="I40" s="97"/>
    </row>
    <row r="43" spans="2:9" x14ac:dyDescent="0.25">
      <c r="B43" s="60" t="s">
        <v>30</v>
      </c>
      <c r="C43" s="61" t="s">
        <v>3</v>
      </c>
      <c r="D43" s="62" t="s">
        <v>4</v>
      </c>
      <c r="G43" s="60" t="s">
        <v>31</v>
      </c>
      <c r="H43" s="63" t="s">
        <v>3</v>
      </c>
      <c r="I43" s="62" t="s">
        <v>29</v>
      </c>
    </row>
    <row r="44" spans="2:9" x14ac:dyDescent="0.25">
      <c r="B44" s="51" t="s">
        <v>81</v>
      </c>
      <c r="C44" s="47">
        <v>45982</v>
      </c>
      <c r="D44" s="48">
        <v>121.42</v>
      </c>
      <c r="G44" s="52" t="s">
        <v>96</v>
      </c>
      <c r="H44" s="49">
        <v>45982</v>
      </c>
      <c r="I44" s="50">
        <v>33.237000000000002</v>
      </c>
    </row>
    <row r="45" spans="2:9" x14ac:dyDescent="0.25">
      <c r="B45" s="52" t="s">
        <v>81</v>
      </c>
      <c r="C45" s="49">
        <v>45985</v>
      </c>
      <c r="D45" s="50">
        <v>118.52</v>
      </c>
      <c r="G45" s="52" t="s">
        <v>96</v>
      </c>
      <c r="H45" s="49">
        <v>45985</v>
      </c>
      <c r="I45" s="50">
        <v>32.773000000000003</v>
      </c>
    </row>
    <row r="46" spans="2:9" x14ac:dyDescent="0.25">
      <c r="B46" s="52" t="s">
        <v>81</v>
      </c>
      <c r="C46" s="49">
        <v>45986</v>
      </c>
      <c r="D46" s="50">
        <v>118.45</v>
      </c>
      <c r="G46" s="52" t="s">
        <v>96</v>
      </c>
      <c r="H46" s="49">
        <v>45986</v>
      </c>
      <c r="I46" s="50">
        <v>32.45000000000001</v>
      </c>
    </row>
    <row r="47" spans="2:9" x14ac:dyDescent="0.25">
      <c r="B47" s="52" t="s">
        <v>81</v>
      </c>
      <c r="C47" s="49">
        <v>45987</v>
      </c>
      <c r="D47" s="50">
        <v>118.42</v>
      </c>
      <c r="G47" s="52" t="s">
        <v>96</v>
      </c>
      <c r="H47" s="49">
        <v>45987</v>
      </c>
      <c r="I47" s="50">
        <v>32.44</v>
      </c>
    </row>
    <row r="48" spans="2:9" x14ac:dyDescent="0.25">
      <c r="B48" s="52" t="s">
        <v>81</v>
      </c>
      <c r="C48" s="49">
        <v>45988</v>
      </c>
      <c r="D48" s="50">
        <v>117.8</v>
      </c>
      <c r="G48" s="52" t="s">
        <v>96</v>
      </c>
      <c r="H48" s="49">
        <v>45988</v>
      </c>
      <c r="I48" s="50">
        <v>32.063000000000002</v>
      </c>
    </row>
    <row r="49" spans="2:9" x14ac:dyDescent="0.25">
      <c r="B49" s="52" t="s">
        <v>81</v>
      </c>
      <c r="C49" s="49">
        <v>45989</v>
      </c>
      <c r="D49" s="50">
        <v>118.69</v>
      </c>
      <c r="G49" s="52" t="s">
        <v>96</v>
      </c>
      <c r="H49" s="49">
        <v>45989</v>
      </c>
      <c r="I49" s="50">
        <v>31.835999999999995</v>
      </c>
    </row>
    <row r="50" spans="2:9" x14ac:dyDescent="0.25">
      <c r="B50" s="52" t="s">
        <v>81</v>
      </c>
      <c r="C50" s="49">
        <v>45992</v>
      </c>
      <c r="D50" s="50">
        <v>116.91</v>
      </c>
      <c r="G50" s="52" t="s">
        <v>96</v>
      </c>
      <c r="H50" s="49">
        <v>45992</v>
      </c>
      <c r="I50" s="50">
        <v>31.385000000000002</v>
      </c>
    </row>
    <row r="51" spans="2:9" x14ac:dyDescent="0.25">
      <c r="B51" s="52" t="s">
        <v>81</v>
      </c>
      <c r="C51" s="49">
        <v>45993</v>
      </c>
      <c r="D51" s="50">
        <v>115.93</v>
      </c>
      <c r="G51" s="52" t="s">
        <v>96</v>
      </c>
      <c r="H51" s="49">
        <v>45993</v>
      </c>
      <c r="I51" s="50">
        <v>31.177</v>
      </c>
    </row>
    <row r="52" spans="2:9" x14ac:dyDescent="0.25">
      <c r="B52" s="52" t="s">
        <v>81</v>
      </c>
      <c r="C52" s="49">
        <v>45994</v>
      </c>
      <c r="D52" s="50">
        <v>117.03</v>
      </c>
      <c r="G52" s="52" t="s">
        <v>96</v>
      </c>
      <c r="H52" s="49">
        <v>45994</v>
      </c>
      <c r="I52" s="50">
        <v>31.205000000000002</v>
      </c>
    </row>
    <row r="53" spans="2:9" x14ac:dyDescent="0.25">
      <c r="B53" s="52" t="s">
        <v>81</v>
      </c>
      <c r="C53" s="49">
        <v>45995</v>
      </c>
      <c r="D53" s="50">
        <v>114.86</v>
      </c>
      <c r="G53" s="52" t="s">
        <v>96</v>
      </c>
      <c r="H53" s="49">
        <v>45995</v>
      </c>
      <c r="I53" s="50">
        <v>29.995000000000001</v>
      </c>
    </row>
    <row r="54" spans="2:9" x14ac:dyDescent="0.25">
      <c r="B54" s="52" t="s">
        <v>81</v>
      </c>
      <c r="C54" s="49">
        <v>45996</v>
      </c>
      <c r="D54" s="50">
        <v>114.73</v>
      </c>
      <c r="G54" s="52" t="s">
        <v>96</v>
      </c>
      <c r="H54" s="49">
        <v>45996</v>
      </c>
      <c r="I54" s="50">
        <v>30.167000000000002</v>
      </c>
    </row>
    <row r="55" spans="2:9" x14ac:dyDescent="0.25">
      <c r="B55" s="52" t="s">
        <v>81</v>
      </c>
      <c r="C55" s="49">
        <v>45999</v>
      </c>
      <c r="D55" s="50">
        <v>116.02</v>
      </c>
      <c r="G55" s="52" t="s">
        <v>96</v>
      </c>
      <c r="H55" s="49">
        <v>45999</v>
      </c>
      <c r="I55" s="50">
        <v>29.803000000000004</v>
      </c>
    </row>
    <row r="56" spans="2:9" x14ac:dyDescent="0.25">
      <c r="B56" s="52" t="s">
        <v>81</v>
      </c>
      <c r="C56" s="49">
        <v>46000</v>
      </c>
      <c r="D56" s="50">
        <v>116.93</v>
      </c>
      <c r="G56" s="52" t="s">
        <v>96</v>
      </c>
      <c r="H56" s="49">
        <v>46000</v>
      </c>
      <c r="I56" s="50">
        <v>30.432000000000002</v>
      </c>
    </row>
    <row r="57" spans="2:9" x14ac:dyDescent="0.25">
      <c r="B57" s="52" t="s">
        <v>81</v>
      </c>
      <c r="C57" s="49">
        <v>46001</v>
      </c>
      <c r="D57" s="50">
        <v>117.61</v>
      </c>
      <c r="G57" s="52" t="s">
        <v>96</v>
      </c>
      <c r="H57" s="49">
        <v>46001</v>
      </c>
      <c r="I57" s="50">
        <v>29.507000000000001</v>
      </c>
    </row>
    <row r="58" spans="2:9" x14ac:dyDescent="0.25">
      <c r="B58" s="52" t="s">
        <v>81</v>
      </c>
      <c r="C58" s="49">
        <v>46002</v>
      </c>
      <c r="D58" s="50">
        <v>118.6</v>
      </c>
      <c r="G58" s="52" t="s">
        <v>96</v>
      </c>
      <c r="H58" s="49">
        <v>46002</v>
      </c>
      <c r="I58" s="50">
        <v>29.69</v>
      </c>
    </row>
    <row r="59" spans="2:9" x14ac:dyDescent="0.25">
      <c r="B59" s="52" t="s">
        <v>81</v>
      </c>
      <c r="C59" s="49">
        <v>46003</v>
      </c>
      <c r="D59" s="50">
        <v>119.86</v>
      </c>
      <c r="G59" s="52" t="s">
        <v>96</v>
      </c>
      <c r="H59" s="49">
        <v>46003</v>
      </c>
      <c r="I59" s="50">
        <v>30.475999999999999</v>
      </c>
    </row>
    <row r="60" spans="2:9" x14ac:dyDescent="0.25">
      <c r="B60" s="52" t="s">
        <v>81</v>
      </c>
      <c r="C60" s="49">
        <v>46006</v>
      </c>
      <c r="D60" s="50">
        <v>120.64</v>
      </c>
      <c r="G60" s="52" t="s">
        <v>96</v>
      </c>
      <c r="H60" s="49">
        <v>46006</v>
      </c>
      <c r="I60" s="50">
        <v>30.327000000000002</v>
      </c>
    </row>
    <row r="61" spans="2:9" x14ac:dyDescent="0.25">
      <c r="B61" s="52" t="s">
        <v>81</v>
      </c>
      <c r="C61" s="49">
        <v>46007</v>
      </c>
      <c r="D61" s="50">
        <v>120.23</v>
      </c>
      <c r="G61" s="52" t="s">
        <v>96</v>
      </c>
      <c r="H61" s="49">
        <v>46007</v>
      </c>
      <c r="I61" s="50">
        <v>29.638999999999999</v>
      </c>
    </row>
    <row r="62" spans="2:9" x14ac:dyDescent="0.25">
      <c r="B62" s="52" t="s">
        <v>81</v>
      </c>
      <c r="C62" s="49">
        <v>46008</v>
      </c>
      <c r="D62" s="50">
        <v>121.04</v>
      </c>
      <c r="G62" s="52" t="s">
        <v>96</v>
      </c>
      <c r="H62" s="49">
        <v>46008</v>
      </c>
      <c r="I62" s="50">
        <v>30.225999999999999</v>
      </c>
    </row>
    <row r="63" spans="2:9" x14ac:dyDescent="0.25">
      <c r="B63" s="52" t="s">
        <v>81</v>
      </c>
      <c r="C63" s="49">
        <v>46009</v>
      </c>
      <c r="D63" s="50">
        <v>122.39</v>
      </c>
      <c r="G63" s="52" t="s">
        <v>96</v>
      </c>
      <c r="H63" s="49">
        <v>46009</v>
      </c>
      <c r="I63" s="50">
        <v>30.539000000000005</v>
      </c>
    </row>
    <row r="64" spans="2:9" x14ac:dyDescent="0.25">
      <c r="B64" s="52" t="s">
        <v>81</v>
      </c>
      <c r="C64" s="49">
        <v>46010</v>
      </c>
      <c r="D64" s="50">
        <v>123.63</v>
      </c>
      <c r="G64" s="52" t="s">
        <v>96</v>
      </c>
      <c r="H64" s="49">
        <v>46010</v>
      </c>
      <c r="I64" s="50">
        <v>31.058</v>
      </c>
    </row>
    <row r="65" spans="2:10" x14ac:dyDescent="0.25">
      <c r="B65" s="52"/>
      <c r="C65" s="49"/>
      <c r="D65" s="50"/>
      <c r="G65" s="52"/>
      <c r="H65" s="49"/>
      <c r="I65" s="50"/>
    </row>
    <row r="66" spans="2:10" x14ac:dyDescent="0.25">
      <c r="B66" s="52"/>
      <c r="C66" s="49"/>
      <c r="D66" s="50"/>
      <c r="G66" s="52"/>
      <c r="H66" s="49"/>
      <c r="I66" s="50"/>
    </row>
    <row r="67" spans="2:10" x14ac:dyDescent="0.25">
      <c r="G67" s="57" t="s">
        <v>32</v>
      </c>
      <c r="J67" s="1" t="s">
        <v>32</v>
      </c>
    </row>
    <row r="68" spans="2:10" x14ac:dyDescent="0.25">
      <c r="G68" s="57" t="s">
        <v>32</v>
      </c>
      <c r="J68" s="1" t="s">
        <v>32</v>
      </c>
    </row>
    <row r="69" spans="2:10" x14ac:dyDescent="0.25">
      <c r="G69" s="57" t="s">
        <v>32</v>
      </c>
      <c r="J69" s="1" t="s">
        <v>32</v>
      </c>
    </row>
    <row r="70" spans="2:10" x14ac:dyDescent="0.25">
      <c r="G70" s="57" t="s">
        <v>32</v>
      </c>
      <c r="I70" s="57" t="s">
        <v>32</v>
      </c>
      <c r="J70" s="1" t="s">
        <v>32</v>
      </c>
    </row>
    <row r="71" spans="2:10" x14ac:dyDescent="0.25">
      <c r="G71" s="57" t="s">
        <v>32</v>
      </c>
      <c r="I71" s="57" t="s">
        <v>32</v>
      </c>
      <c r="J71" s="1" t="s">
        <v>32</v>
      </c>
    </row>
    <row r="72" spans="2:10" x14ac:dyDescent="0.25">
      <c r="G72" s="57" t="s">
        <v>32</v>
      </c>
      <c r="J72" s="1" t="s">
        <v>32</v>
      </c>
    </row>
    <row r="73" spans="2:10" x14ac:dyDescent="0.25">
      <c r="G73" s="57" t="s">
        <v>32</v>
      </c>
      <c r="J73" s="1" t="s">
        <v>32</v>
      </c>
    </row>
    <row r="74" spans="2:10" x14ac:dyDescent="0.25">
      <c r="G74" s="57" t="s">
        <v>32</v>
      </c>
      <c r="H74" s="57" t="s">
        <v>32</v>
      </c>
      <c r="I74" s="57" t="s">
        <v>32</v>
      </c>
      <c r="J74" s="1" t="s">
        <v>32</v>
      </c>
    </row>
  </sheetData>
  <mergeCells count="33">
    <mergeCell ref="G37:H37"/>
    <mergeCell ref="G40:I40"/>
    <mergeCell ref="C29:D29"/>
    <mergeCell ref="H29:I29"/>
    <mergeCell ref="C30:D30"/>
    <mergeCell ref="H30:I30"/>
    <mergeCell ref="C31:D31"/>
    <mergeCell ref="H31:I31"/>
    <mergeCell ref="B26:D26"/>
    <mergeCell ref="G26:I26"/>
    <mergeCell ref="C27:D27"/>
    <mergeCell ref="H27:I27"/>
    <mergeCell ref="C28:D28"/>
    <mergeCell ref="H28:I28"/>
    <mergeCell ref="C20:D20"/>
    <mergeCell ref="H20:I20"/>
    <mergeCell ref="C21:D21"/>
    <mergeCell ref="H21:I21"/>
    <mergeCell ref="C22:D22"/>
    <mergeCell ref="H22:I22"/>
    <mergeCell ref="C19:D19"/>
    <mergeCell ref="H19:I19"/>
    <mergeCell ref="B4:B5"/>
    <mergeCell ref="G4:G5"/>
    <mergeCell ref="B7:D7"/>
    <mergeCell ref="G7:I7"/>
    <mergeCell ref="B8:D8"/>
    <mergeCell ref="G8:I8"/>
    <mergeCell ref="B14:I14"/>
    <mergeCell ref="C16:D16"/>
    <mergeCell ref="H16:I16"/>
    <mergeCell ref="B18:D18"/>
    <mergeCell ref="G18:I18"/>
  </mergeCells>
  <hyperlinks>
    <hyperlink ref="C31:D31" r:id="rId1" display="EEX" xr:uid="{04C8E9A1-8CAA-4CF5-AA26-0BD4FE49868D}"/>
    <hyperlink ref="B24" r:id="rId2" display="Berechnungsdetails im Preisblatt (Seite 3)" xr:uid="{CD7F919D-6540-4949-A6C0-BF54046DB52F}"/>
    <hyperlink ref="G24" r:id="rId3" display="Berechnungsdetails im Preisblatt (Seite 3)" xr:uid="{541886DB-FD5E-40FF-9415-DD1640925A27}"/>
    <hyperlink ref="H31:I31" r:id="rId4" display="CEGH" xr:uid="{1C68C389-DBC1-4C81-816A-8DDB4228E0FE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BED54-633B-434D-BFF4-E98512F9B1CF}">
  <sheetPr>
    <tabColor theme="8" tint="0.79998168889431442"/>
  </sheetPr>
  <dimension ref="B1:J74"/>
  <sheetViews>
    <sheetView topLeftCell="A38" zoomScaleNormal="100" workbookViewId="0">
      <selection activeCell="B47" sqref="B47"/>
    </sheetView>
  </sheetViews>
  <sheetFormatPr baseColWidth="10" defaultColWidth="11.42578125" defaultRowHeight="15" x14ac:dyDescent="0.25"/>
  <cols>
    <col min="1" max="1" width="5.7109375" style="1" customWidth="1"/>
    <col min="2" max="2" width="38.7109375" style="1" bestFit="1" customWidth="1"/>
    <col min="3" max="4" width="16.5703125" style="1" customWidth="1"/>
    <col min="5" max="6" width="5.7109375" style="1" customWidth="1"/>
    <col min="7" max="7" width="38.7109375" style="1" bestFit="1" customWidth="1"/>
    <col min="8" max="9" width="16.5703125" style="1" customWidth="1"/>
    <col min="10" max="10" width="7.7109375" style="1" customWidth="1"/>
    <col min="11" max="16384" width="11.42578125" style="1"/>
  </cols>
  <sheetData>
    <row r="1" spans="2:9" ht="15" customHeight="1" x14ac:dyDescent="0.25"/>
    <row r="2" spans="2:9" ht="15" customHeight="1" x14ac:dyDescent="0.25"/>
    <row r="3" spans="2:9" ht="15" customHeight="1" x14ac:dyDescent="0.25"/>
    <row r="4" spans="2:9" ht="15" customHeight="1" x14ac:dyDescent="0.25">
      <c r="B4" s="104" t="s">
        <v>39</v>
      </c>
      <c r="C4" s="43"/>
      <c r="D4" s="43"/>
      <c r="E4" s="43"/>
      <c r="F4" s="43"/>
      <c r="G4" s="104" t="s">
        <v>40</v>
      </c>
    </row>
    <row r="5" spans="2:9" ht="15" customHeight="1" x14ac:dyDescent="0.25">
      <c r="B5" s="104"/>
      <c r="C5" s="43"/>
      <c r="D5" s="43"/>
      <c r="E5" s="43"/>
      <c r="F5" s="43"/>
      <c r="G5" s="104"/>
    </row>
    <row r="6" spans="2:9" ht="15.75" thickBot="1" x14ac:dyDescent="0.3"/>
    <row r="7" spans="2:9" x14ac:dyDescent="0.25">
      <c r="B7" s="105" t="s">
        <v>22</v>
      </c>
      <c r="C7" s="106"/>
      <c r="D7" s="107"/>
      <c r="G7" s="105" t="s">
        <v>24</v>
      </c>
      <c r="H7" s="106"/>
      <c r="I7" s="107"/>
    </row>
    <row r="8" spans="2:9" ht="15.75" thickBot="1" x14ac:dyDescent="0.3">
      <c r="B8" s="108" t="str">
        <f ca="1">MID(CELL("dateiname",A1),FIND("]",CELL("dateiname",A1))+1,255)</f>
        <v>Dezember 2025</v>
      </c>
      <c r="C8" s="109"/>
      <c r="D8" s="110"/>
      <c r="G8" s="108" t="str">
        <f ca="1">MID(CELL("dateiname",F1),FIND("]",CELL("dateiname",F1))+1,255)</f>
        <v>Dezember 2025</v>
      </c>
      <c r="H8" s="109"/>
      <c r="I8" s="110"/>
    </row>
    <row r="9" spans="2:9" x14ac:dyDescent="0.25">
      <c r="B9" s="18" t="s">
        <v>13</v>
      </c>
      <c r="C9" s="19" t="s">
        <v>11</v>
      </c>
      <c r="D9" s="19" t="s">
        <v>12</v>
      </c>
      <c r="G9" s="14" t="s">
        <v>13</v>
      </c>
      <c r="H9" s="8" t="s">
        <v>11</v>
      </c>
      <c r="I9" s="8" t="s">
        <v>12</v>
      </c>
    </row>
    <row r="10" spans="2:9" x14ac:dyDescent="0.25">
      <c r="B10" s="41" t="s">
        <v>48</v>
      </c>
      <c r="C10" s="44">
        <f>((($C$33-$C$34)*1.1)+30.54)/10</f>
        <v>15.78659565217391</v>
      </c>
      <c r="D10" s="12">
        <f>C10*1.2</f>
        <v>18.94391478260869</v>
      </c>
      <c r="E10" s="13"/>
      <c r="F10" s="13"/>
      <c r="G10" s="45" t="s">
        <v>51</v>
      </c>
      <c r="H10" s="44">
        <f>(($H$33-$H$34)+20.36)/10</f>
        <v>5.458373913043479</v>
      </c>
      <c r="I10" s="12">
        <f>H10*1.2</f>
        <v>6.5500486956521744</v>
      </c>
    </row>
    <row r="11" spans="2:9" x14ac:dyDescent="0.25">
      <c r="B11" s="41" t="s">
        <v>49</v>
      </c>
      <c r="C11" s="44">
        <f>((($C$33-$C$34)*1.1)+33.09)/10</f>
        <v>16.04159565217391</v>
      </c>
      <c r="D11" s="12">
        <f>C11*1.2</f>
        <v>19.249914782608691</v>
      </c>
      <c r="E11" s="13"/>
      <c r="F11" s="13"/>
      <c r="G11" s="41" t="s">
        <v>52</v>
      </c>
      <c r="H11" s="44">
        <f>(($H$33-$H$34)+22.91)/10</f>
        <v>5.7133739130434789</v>
      </c>
      <c r="I11" s="12">
        <f>H11*1.2</f>
        <v>6.8560486956521745</v>
      </c>
    </row>
    <row r="12" spans="2:9" x14ac:dyDescent="0.25">
      <c r="B12" s="41" t="s">
        <v>46</v>
      </c>
      <c r="C12" s="44">
        <f>((($C$33-$C$34)*1.1)+25.45)/10</f>
        <v>15.277595652173909</v>
      </c>
      <c r="D12" s="12">
        <f>C12*1.2</f>
        <v>18.333114782608689</v>
      </c>
      <c r="E12" s="13"/>
      <c r="F12" s="13"/>
      <c r="G12" s="41" t="s">
        <v>47</v>
      </c>
      <c r="H12" s="44">
        <f>(($H$33-$H$34)+15.27)/10</f>
        <v>4.9493739130434786</v>
      </c>
      <c r="I12" s="12">
        <f>H12*1.2</f>
        <v>5.9392486956521742</v>
      </c>
    </row>
    <row r="13" spans="2:9" x14ac:dyDescent="0.25">
      <c r="B13" s="41" t="s">
        <v>53</v>
      </c>
      <c r="C13" s="44">
        <f>((($C$33-$C$34)*1.1)+28)/10</f>
        <v>15.53259565217391</v>
      </c>
      <c r="D13" s="12">
        <f t="shared" ref="D13" si="0">C13*1.2</f>
        <v>18.63911478260869</v>
      </c>
      <c r="E13" s="13"/>
      <c r="F13" s="13"/>
      <c r="G13" s="41" t="s">
        <v>50</v>
      </c>
      <c r="H13" s="44">
        <f>(($H$33-$H$34)+17.82)/10</f>
        <v>5.2043739130434785</v>
      </c>
      <c r="I13" s="12">
        <f t="shared" ref="I13" si="1">H13*1.2</f>
        <v>6.2452486956521742</v>
      </c>
    </row>
    <row r="14" spans="2:9" x14ac:dyDescent="0.25">
      <c r="B14" s="78"/>
      <c r="C14" s="78"/>
      <c r="D14" s="78"/>
      <c r="E14" s="78"/>
      <c r="F14" s="78"/>
      <c r="G14" s="78"/>
      <c r="H14" s="78"/>
      <c r="I14" s="78"/>
    </row>
    <row r="15" spans="2:9" x14ac:dyDescent="0.25">
      <c r="B15" s="41" t="s">
        <v>33</v>
      </c>
      <c r="C15" s="36">
        <v>5</v>
      </c>
      <c r="D15" s="12">
        <f t="shared" ref="D15" si="2">C15*1.2</f>
        <v>6</v>
      </c>
      <c r="E15" s="38"/>
      <c r="F15" s="38"/>
      <c r="G15" s="41" t="s">
        <v>33</v>
      </c>
      <c r="H15" s="36">
        <f>C15</f>
        <v>5</v>
      </c>
      <c r="I15" s="12">
        <f t="shared" ref="I15" si="3">H15*1.2</f>
        <v>6</v>
      </c>
    </row>
    <row r="16" spans="2:9" x14ac:dyDescent="0.25">
      <c r="B16" s="42" t="s">
        <v>36</v>
      </c>
      <c r="C16" s="79" t="s">
        <v>67</v>
      </c>
      <c r="D16" s="80"/>
      <c r="E16" s="38"/>
      <c r="F16" s="38"/>
      <c r="G16" s="42" t="str">
        <f>B16</f>
        <v>Gratis Energie</v>
      </c>
      <c r="H16" s="79" t="s">
        <v>67</v>
      </c>
      <c r="I16" s="80"/>
    </row>
    <row r="17" spans="2:10" ht="15.75" thickBot="1" x14ac:dyDescent="0.3"/>
    <row r="18" spans="2:10" ht="15.75" thickBot="1" x14ac:dyDescent="0.3">
      <c r="B18" s="86" t="s">
        <v>23</v>
      </c>
      <c r="C18" s="87"/>
      <c r="D18" s="88"/>
      <c r="G18" s="86" t="s">
        <v>25</v>
      </c>
      <c r="H18" s="87"/>
      <c r="I18" s="88"/>
    </row>
    <row r="19" spans="2:10" x14ac:dyDescent="0.25">
      <c r="B19" s="41" t="s">
        <v>48</v>
      </c>
      <c r="C19" s="68" t="s">
        <v>59</v>
      </c>
      <c r="D19" s="68"/>
      <c r="G19" s="41" t="s">
        <v>51</v>
      </c>
      <c r="H19" s="69" t="s">
        <v>63</v>
      </c>
      <c r="I19" s="70"/>
    </row>
    <row r="20" spans="2:10" x14ac:dyDescent="0.25">
      <c r="B20" s="41" t="s">
        <v>49</v>
      </c>
      <c r="C20" s="69" t="s">
        <v>60</v>
      </c>
      <c r="D20" s="70"/>
      <c r="G20" s="41" t="s">
        <v>52</v>
      </c>
      <c r="H20" s="69" t="s">
        <v>64</v>
      </c>
      <c r="I20" s="70"/>
    </row>
    <row r="21" spans="2:10" x14ac:dyDescent="0.25">
      <c r="B21" s="41" t="s">
        <v>46</v>
      </c>
      <c r="C21" s="84" t="s">
        <v>61</v>
      </c>
      <c r="D21" s="85"/>
      <c r="G21" s="41" t="s">
        <v>47</v>
      </c>
      <c r="H21" s="84" t="s">
        <v>65</v>
      </c>
      <c r="I21" s="85"/>
      <c r="J21"/>
    </row>
    <row r="22" spans="2:10" x14ac:dyDescent="0.25">
      <c r="B22" s="41" t="s">
        <v>53</v>
      </c>
      <c r="C22" s="68" t="s">
        <v>62</v>
      </c>
      <c r="D22" s="68"/>
      <c r="G22" s="41" t="s">
        <v>50</v>
      </c>
      <c r="H22" s="69" t="s">
        <v>66</v>
      </c>
      <c r="I22" s="70"/>
    </row>
    <row r="23" spans="2:10" x14ac:dyDescent="0.25">
      <c r="B23" s="39"/>
      <c r="C23" s="40"/>
      <c r="D23" s="40"/>
      <c r="G23" s="39"/>
      <c r="H23" s="40"/>
      <c r="I23" s="40"/>
    </row>
    <row r="24" spans="2:10" x14ac:dyDescent="0.25">
      <c r="B24" s="34" t="s">
        <v>71</v>
      </c>
      <c r="C24" s="38"/>
      <c r="D24" s="29" t="s">
        <v>18</v>
      </c>
      <c r="G24" s="34" t="s">
        <v>71</v>
      </c>
      <c r="H24" s="38"/>
      <c r="I24" s="29" t="s">
        <v>18</v>
      </c>
    </row>
    <row r="25" spans="2:10" ht="15.75" thickBot="1" x14ac:dyDescent="0.3"/>
    <row r="26" spans="2:10" ht="15.75" thickBot="1" x14ac:dyDescent="0.3">
      <c r="B26" s="86" t="s">
        <v>26</v>
      </c>
      <c r="C26" s="87"/>
      <c r="D26" s="88"/>
      <c r="G26" s="86" t="s">
        <v>27</v>
      </c>
      <c r="H26" s="87"/>
      <c r="I26" s="88"/>
    </row>
    <row r="27" spans="2:10" x14ac:dyDescent="0.25">
      <c r="B27" s="15" t="s">
        <v>9</v>
      </c>
      <c r="C27" s="89" t="s">
        <v>16</v>
      </c>
      <c r="D27" s="89"/>
      <c r="G27" s="15" t="s">
        <v>9</v>
      </c>
      <c r="H27" s="90" t="s">
        <v>21</v>
      </c>
      <c r="I27" s="91"/>
    </row>
    <row r="28" spans="2:10" x14ac:dyDescent="0.25">
      <c r="B28" s="16" t="s">
        <v>6</v>
      </c>
      <c r="C28" s="92" t="s">
        <v>17</v>
      </c>
      <c r="D28" s="92"/>
      <c r="G28" s="16" t="s">
        <v>6</v>
      </c>
      <c r="H28" s="93" t="s">
        <v>17</v>
      </c>
      <c r="I28" s="94"/>
    </row>
    <row r="29" spans="2:10" x14ac:dyDescent="0.25">
      <c r="B29" s="16" t="s">
        <v>0</v>
      </c>
      <c r="C29" s="92" t="str">
        <f ca="1">B8</f>
        <v>Dezember 2025</v>
      </c>
      <c r="D29" s="92"/>
      <c r="G29" s="16" t="s">
        <v>0</v>
      </c>
      <c r="H29" s="93" t="str">
        <f ca="1">G8</f>
        <v>Dezember 2025</v>
      </c>
      <c r="I29" s="94"/>
    </row>
    <row r="30" spans="2:10" x14ac:dyDescent="0.25">
      <c r="B30" s="17" t="s">
        <v>1</v>
      </c>
      <c r="C30" s="98" t="s">
        <v>20</v>
      </c>
      <c r="D30" s="98"/>
      <c r="G30" s="17" t="s">
        <v>1</v>
      </c>
      <c r="H30" s="99" t="s">
        <v>15</v>
      </c>
      <c r="I30" s="100"/>
    </row>
    <row r="31" spans="2:10" x14ac:dyDescent="0.25">
      <c r="B31" s="17" t="s">
        <v>14</v>
      </c>
      <c r="C31" s="101" t="s">
        <v>7</v>
      </c>
      <c r="D31" s="101"/>
      <c r="G31" s="17" t="s">
        <v>14</v>
      </c>
      <c r="H31" s="102" t="s">
        <v>10</v>
      </c>
      <c r="I31" s="103"/>
    </row>
    <row r="32" spans="2:10" ht="15.75" thickBot="1" x14ac:dyDescent="0.3">
      <c r="B32" s="2"/>
      <c r="C32" s="3"/>
      <c r="D32" s="3"/>
      <c r="G32" s="2"/>
      <c r="H32" s="3"/>
      <c r="I32" s="3"/>
    </row>
    <row r="33" spans="2:9" ht="15.75" thickBot="1" x14ac:dyDescent="0.3">
      <c r="B33" s="9" t="s">
        <v>8</v>
      </c>
      <c r="C33" s="11">
        <f>AVERAGE(D44:D66)</f>
        <v>115.75086956521736</v>
      </c>
      <c r="D33" s="10" t="s">
        <v>5</v>
      </c>
      <c r="G33" s="9" t="s">
        <v>8</v>
      </c>
      <c r="H33" s="11">
        <f>I37</f>
        <v>34.223739130434787</v>
      </c>
      <c r="I33" s="10" t="s">
        <v>5</v>
      </c>
    </row>
    <row r="34" spans="2:9" ht="15.75" thickBot="1" x14ac:dyDescent="0.3">
      <c r="B34" s="20" t="s">
        <v>19</v>
      </c>
      <c r="C34" s="21"/>
      <c r="D34" s="22" t="s">
        <v>5</v>
      </c>
      <c r="G34" s="20" t="s">
        <v>19</v>
      </c>
      <c r="H34" s="21"/>
      <c r="I34" s="22" t="s">
        <v>5</v>
      </c>
    </row>
    <row r="35" spans="2:9" x14ac:dyDescent="0.25">
      <c r="B35" s="2"/>
      <c r="C35" s="4"/>
      <c r="D35" s="2"/>
    </row>
    <row r="36" spans="2:9" x14ac:dyDescent="0.25">
      <c r="G36" s="5" t="s">
        <v>2</v>
      </c>
      <c r="H36" s="6" t="s">
        <v>3</v>
      </c>
      <c r="I36" s="7" t="s">
        <v>4</v>
      </c>
    </row>
    <row r="37" spans="2:9" x14ac:dyDescent="0.25">
      <c r="G37" s="111" t="str">
        <f ca="1">"1st Front Month - "&amp;G8</f>
        <v>1st Front Month - Dezember 2025</v>
      </c>
      <c r="H37" s="112"/>
      <c r="I37" s="35">
        <f>AVERAGE(I44:I66)</f>
        <v>34.223739130434787</v>
      </c>
    </row>
    <row r="40" spans="2:9" x14ac:dyDescent="0.25">
      <c r="G40" s="113" t="str">
        <f ca="1">"**Einmalrabatt gültig ausschliesslich für den Monat "&amp;MID(CELL("dateiname",A4),FIND("]",CELL("dateiname",A4))+1,255)</f>
        <v>**Einmalrabatt gültig ausschliesslich für den Monat Dezember 2025</v>
      </c>
      <c r="H40" s="113"/>
      <c r="I40" s="113"/>
    </row>
    <row r="43" spans="2:9" x14ac:dyDescent="0.25">
      <c r="B43" s="30" t="s">
        <v>30</v>
      </c>
      <c r="C43" s="31" t="s">
        <v>3</v>
      </c>
      <c r="D43" s="32" t="s">
        <v>4</v>
      </c>
      <c r="G43" s="30" t="s">
        <v>31</v>
      </c>
      <c r="H43" s="33" t="s">
        <v>3</v>
      </c>
      <c r="I43" s="32" t="s">
        <v>29</v>
      </c>
    </row>
    <row r="44" spans="2:9" x14ac:dyDescent="0.25">
      <c r="B44" s="23" t="s">
        <v>80</v>
      </c>
      <c r="C44" s="24">
        <v>45951</v>
      </c>
      <c r="D44" s="25">
        <v>115.87</v>
      </c>
      <c r="E44" s="46"/>
      <c r="F44" s="46"/>
      <c r="G44" s="26"/>
      <c r="H44" s="27">
        <v>45951</v>
      </c>
      <c r="I44" s="28">
        <v>34.81600000000001</v>
      </c>
    </row>
    <row r="45" spans="2:9" x14ac:dyDescent="0.25">
      <c r="B45" s="26" t="s">
        <v>80</v>
      </c>
      <c r="C45" s="27">
        <v>45952</v>
      </c>
      <c r="D45" s="28">
        <v>115.09</v>
      </c>
      <c r="E45" s="46"/>
      <c r="F45" s="46"/>
      <c r="G45" s="26"/>
      <c r="H45" s="27">
        <v>45952</v>
      </c>
      <c r="I45" s="28">
        <v>34.378</v>
      </c>
    </row>
    <row r="46" spans="2:9" x14ac:dyDescent="0.25">
      <c r="B46" s="26" t="s">
        <v>80</v>
      </c>
      <c r="C46" s="27">
        <v>45953</v>
      </c>
      <c r="D46" s="28">
        <v>116.3</v>
      </c>
      <c r="E46" s="46"/>
      <c r="F46" s="46"/>
      <c r="G46" s="26"/>
      <c r="H46" s="27">
        <v>45953</v>
      </c>
      <c r="I46" s="28">
        <v>35.006999999999998</v>
      </c>
    </row>
    <row r="47" spans="2:9" x14ac:dyDescent="0.25">
      <c r="B47" s="26" t="s">
        <v>80</v>
      </c>
      <c r="C47" s="27">
        <v>45954</v>
      </c>
      <c r="D47" s="28">
        <v>114.2</v>
      </c>
      <c r="E47" s="46"/>
      <c r="F47" s="46"/>
      <c r="G47" s="26"/>
      <c r="H47" s="27">
        <v>45954</v>
      </c>
      <c r="I47" s="28">
        <v>34.616999999999997</v>
      </c>
    </row>
    <row r="48" spans="2:9" x14ac:dyDescent="0.25">
      <c r="B48" s="26" t="s">
        <v>80</v>
      </c>
      <c r="C48" s="27">
        <v>45957</v>
      </c>
      <c r="D48" s="28">
        <v>113.21</v>
      </c>
      <c r="E48" s="46"/>
      <c r="F48" s="46"/>
      <c r="G48" s="26"/>
      <c r="H48" s="27">
        <v>45957</v>
      </c>
      <c r="I48" s="28">
        <v>33.898000000000003</v>
      </c>
    </row>
    <row r="49" spans="2:9" x14ac:dyDescent="0.25">
      <c r="B49" s="26" t="s">
        <v>80</v>
      </c>
      <c r="C49" s="27">
        <v>45958</v>
      </c>
      <c r="D49" s="28">
        <v>113.85</v>
      </c>
      <c r="E49" s="46"/>
      <c r="F49" s="46"/>
      <c r="G49" s="26"/>
      <c r="H49" s="27">
        <v>45958</v>
      </c>
      <c r="I49" s="28">
        <v>34.076999999999998</v>
      </c>
    </row>
    <row r="50" spans="2:9" x14ac:dyDescent="0.25">
      <c r="B50" s="26" t="s">
        <v>80</v>
      </c>
      <c r="C50" s="27">
        <v>45959</v>
      </c>
      <c r="D50" s="28">
        <v>115.85</v>
      </c>
      <c r="E50" s="46"/>
      <c r="F50" s="46"/>
      <c r="G50" s="26"/>
      <c r="H50" s="27">
        <v>45959</v>
      </c>
      <c r="I50" s="28">
        <v>34.439</v>
      </c>
    </row>
    <row r="51" spans="2:9" x14ac:dyDescent="0.25">
      <c r="B51" s="26" t="s">
        <v>80</v>
      </c>
      <c r="C51" s="27">
        <v>45960</v>
      </c>
      <c r="D51" s="28">
        <v>115.04</v>
      </c>
      <c r="E51" s="46"/>
      <c r="F51" s="46"/>
      <c r="G51" s="26"/>
      <c r="H51" s="27">
        <v>45960</v>
      </c>
      <c r="I51" s="28">
        <v>33.737000000000002</v>
      </c>
    </row>
    <row r="52" spans="2:9" x14ac:dyDescent="0.25">
      <c r="B52" s="26" t="s">
        <v>80</v>
      </c>
      <c r="C52" s="27">
        <v>45961</v>
      </c>
      <c r="D52" s="28">
        <v>114.5</v>
      </c>
      <c r="E52" s="46"/>
      <c r="F52" s="46"/>
      <c r="G52" s="26"/>
      <c r="H52" s="27">
        <v>45961</v>
      </c>
      <c r="I52" s="28">
        <v>33.619999999999997</v>
      </c>
    </row>
    <row r="53" spans="2:9" x14ac:dyDescent="0.25">
      <c r="B53" s="26" t="s">
        <v>80</v>
      </c>
      <c r="C53" s="27">
        <v>45964</v>
      </c>
      <c r="D53" s="28">
        <v>118.45</v>
      </c>
      <c r="E53" s="46"/>
      <c r="F53" s="46"/>
      <c r="G53" s="26"/>
      <c r="H53" s="27">
        <v>45964</v>
      </c>
      <c r="I53" s="28">
        <v>34.295999999999999</v>
      </c>
    </row>
    <row r="54" spans="2:9" x14ac:dyDescent="0.25">
      <c r="B54" s="26" t="s">
        <v>80</v>
      </c>
      <c r="C54" s="27">
        <v>45965</v>
      </c>
      <c r="D54" s="28">
        <v>119.57</v>
      </c>
      <c r="E54" s="46"/>
      <c r="F54" s="46"/>
      <c r="G54" s="26"/>
      <c r="H54" s="27">
        <v>45965</v>
      </c>
      <c r="I54" s="28">
        <v>35.207000000000001</v>
      </c>
    </row>
    <row r="55" spans="2:9" x14ac:dyDescent="0.25">
      <c r="B55" s="26" t="s">
        <v>80</v>
      </c>
      <c r="C55" s="27">
        <v>45966</v>
      </c>
      <c r="D55" s="28">
        <v>117.78</v>
      </c>
      <c r="E55" s="46"/>
      <c r="F55" s="46"/>
      <c r="G55" s="26"/>
      <c r="H55" s="27">
        <v>45966</v>
      </c>
      <c r="I55" s="28">
        <v>34.664000000000001</v>
      </c>
    </row>
    <row r="56" spans="2:9" x14ac:dyDescent="0.25">
      <c r="B56" s="26" t="s">
        <v>80</v>
      </c>
      <c r="C56" s="27">
        <v>45967</v>
      </c>
      <c r="D56" s="28">
        <v>116.15</v>
      </c>
      <c r="E56" s="46"/>
      <c r="F56" s="46"/>
      <c r="G56" s="26"/>
      <c r="H56" s="27">
        <v>45967</v>
      </c>
      <c r="I56" s="28">
        <v>34.381999999999998</v>
      </c>
    </row>
    <row r="57" spans="2:9" x14ac:dyDescent="0.25">
      <c r="B57" s="26" t="s">
        <v>80</v>
      </c>
      <c r="C57" s="27">
        <v>45968</v>
      </c>
      <c r="D57" s="28">
        <v>115.2</v>
      </c>
      <c r="E57" s="46"/>
      <c r="F57" s="46"/>
      <c r="G57" s="26"/>
      <c r="H57" s="27">
        <v>45968</v>
      </c>
      <c r="I57" s="28">
        <v>34.057000000000002</v>
      </c>
    </row>
    <row r="58" spans="2:9" x14ac:dyDescent="0.25">
      <c r="B58" s="26" t="s">
        <v>80</v>
      </c>
      <c r="C58" s="27">
        <v>45971</v>
      </c>
      <c r="D58" s="28">
        <v>114.31</v>
      </c>
      <c r="E58" s="46"/>
      <c r="F58" s="46"/>
      <c r="G58" s="26"/>
      <c r="H58" s="27">
        <v>45971</v>
      </c>
      <c r="I58" s="28">
        <v>34.000999999999998</v>
      </c>
    </row>
    <row r="59" spans="2:9" x14ac:dyDescent="0.25">
      <c r="B59" s="26" t="s">
        <v>80</v>
      </c>
      <c r="C59" s="27">
        <v>45972</v>
      </c>
      <c r="D59" s="28">
        <v>113.73</v>
      </c>
      <c r="E59" s="46"/>
      <c r="F59" s="46"/>
      <c r="G59" s="26"/>
      <c r="H59" s="27">
        <v>45972</v>
      </c>
      <c r="I59" s="28">
        <v>34.054000000000002</v>
      </c>
    </row>
    <row r="60" spans="2:9" x14ac:dyDescent="0.25">
      <c r="B60" s="26" t="s">
        <v>80</v>
      </c>
      <c r="C60" s="27">
        <v>45973</v>
      </c>
      <c r="D60" s="28">
        <v>116.49</v>
      </c>
      <c r="E60" s="46"/>
      <c r="F60" s="46"/>
      <c r="G60" s="26" t="s">
        <v>32</v>
      </c>
      <c r="H60" s="27">
        <v>45973</v>
      </c>
      <c r="I60" s="28">
        <v>33.898000000000003</v>
      </c>
    </row>
    <row r="61" spans="2:9" x14ac:dyDescent="0.25">
      <c r="B61" s="26" t="s">
        <v>80</v>
      </c>
      <c r="C61" s="27">
        <v>45974</v>
      </c>
      <c r="D61" s="28">
        <v>113.23</v>
      </c>
      <c r="E61" s="46"/>
      <c r="F61" s="46"/>
      <c r="G61" s="26" t="s">
        <v>32</v>
      </c>
      <c r="H61" s="27">
        <v>45974</v>
      </c>
      <c r="I61" s="28">
        <v>33.418999999999997</v>
      </c>
    </row>
    <row r="62" spans="2:9" x14ac:dyDescent="0.25">
      <c r="B62" s="26" t="s">
        <v>80</v>
      </c>
      <c r="C62" s="27">
        <v>45975</v>
      </c>
      <c r="D62" s="28">
        <v>116.92</v>
      </c>
      <c r="E62" s="46"/>
      <c r="F62" s="46"/>
      <c r="G62" s="26" t="s">
        <v>32</v>
      </c>
      <c r="H62" s="27">
        <v>45975</v>
      </c>
      <c r="I62" s="28">
        <v>34.047000000000004</v>
      </c>
    </row>
    <row r="63" spans="2:9" x14ac:dyDescent="0.25">
      <c r="B63" s="26" t="s">
        <v>80</v>
      </c>
      <c r="C63" s="27">
        <v>45978</v>
      </c>
      <c r="D63" s="28">
        <v>116.74</v>
      </c>
      <c r="E63" s="46"/>
      <c r="F63" s="46"/>
      <c r="G63" s="26" t="s">
        <v>32</v>
      </c>
      <c r="H63" s="27">
        <v>45978</v>
      </c>
      <c r="I63" s="28">
        <v>34.293999999999997</v>
      </c>
    </row>
    <row r="64" spans="2:9" x14ac:dyDescent="0.25">
      <c r="B64" s="26" t="s">
        <v>80</v>
      </c>
      <c r="C64" s="27">
        <v>45979</v>
      </c>
      <c r="D64" s="28">
        <v>117.06</v>
      </c>
      <c r="E64" s="46"/>
      <c r="F64" s="46"/>
      <c r="G64" s="26" t="s">
        <v>32</v>
      </c>
      <c r="H64" s="27">
        <v>45979</v>
      </c>
      <c r="I64" s="28">
        <v>34.493000000000002</v>
      </c>
    </row>
    <row r="65" spans="2:10" x14ac:dyDescent="0.25">
      <c r="B65" s="26" t="s">
        <v>80</v>
      </c>
      <c r="C65" s="27">
        <v>45980</v>
      </c>
      <c r="D65" s="28">
        <v>114.99</v>
      </c>
      <c r="G65" s="26"/>
      <c r="H65" s="27">
        <v>45980</v>
      </c>
      <c r="I65" s="28">
        <v>33.694000000000003</v>
      </c>
    </row>
    <row r="66" spans="2:10" x14ac:dyDescent="0.25">
      <c r="B66" s="26" t="s">
        <v>80</v>
      </c>
      <c r="C66" s="27">
        <v>45981</v>
      </c>
      <c r="D66" s="28">
        <v>117.74</v>
      </c>
      <c r="G66" s="26"/>
      <c r="H66" s="27">
        <v>45981</v>
      </c>
      <c r="I66" s="28">
        <v>34.051000000000002</v>
      </c>
    </row>
    <row r="67" spans="2:10" x14ac:dyDescent="0.25">
      <c r="G67" s="1" t="s">
        <v>32</v>
      </c>
      <c r="J67" s="1" t="s">
        <v>32</v>
      </c>
    </row>
    <row r="68" spans="2:10" x14ac:dyDescent="0.25">
      <c r="G68" s="1" t="s">
        <v>32</v>
      </c>
      <c r="J68" s="1" t="s">
        <v>32</v>
      </c>
    </row>
    <row r="69" spans="2:10" x14ac:dyDescent="0.25">
      <c r="G69" s="1" t="s">
        <v>32</v>
      </c>
      <c r="J69" s="1" t="s">
        <v>32</v>
      </c>
    </row>
    <row r="70" spans="2:10" x14ac:dyDescent="0.25">
      <c r="G70" s="1" t="s">
        <v>32</v>
      </c>
      <c r="I70" s="1" t="s">
        <v>32</v>
      </c>
      <c r="J70" s="1" t="s">
        <v>32</v>
      </c>
    </row>
    <row r="71" spans="2:10" x14ac:dyDescent="0.25">
      <c r="G71" s="1" t="s">
        <v>32</v>
      </c>
      <c r="I71" s="1" t="s">
        <v>32</v>
      </c>
      <c r="J71" s="1" t="s">
        <v>32</v>
      </c>
    </row>
    <row r="72" spans="2:10" x14ac:dyDescent="0.25">
      <c r="G72" s="1" t="s">
        <v>32</v>
      </c>
      <c r="J72" s="1" t="s">
        <v>32</v>
      </c>
    </row>
    <row r="73" spans="2:10" x14ac:dyDescent="0.25">
      <c r="G73" s="1" t="s">
        <v>32</v>
      </c>
      <c r="J73" s="1" t="s">
        <v>32</v>
      </c>
    </row>
    <row r="74" spans="2:10" x14ac:dyDescent="0.25">
      <c r="G74" s="1" t="s">
        <v>32</v>
      </c>
      <c r="H74" s="1" t="s">
        <v>32</v>
      </c>
      <c r="I74" s="1" t="s">
        <v>32</v>
      </c>
      <c r="J74" s="1" t="s">
        <v>32</v>
      </c>
    </row>
  </sheetData>
  <mergeCells count="33">
    <mergeCell ref="G37:H37"/>
    <mergeCell ref="G40:I40"/>
    <mergeCell ref="C29:D29"/>
    <mergeCell ref="H29:I29"/>
    <mergeCell ref="C30:D30"/>
    <mergeCell ref="H30:I30"/>
    <mergeCell ref="C31:D31"/>
    <mergeCell ref="H31:I31"/>
    <mergeCell ref="B26:D26"/>
    <mergeCell ref="G26:I26"/>
    <mergeCell ref="C27:D27"/>
    <mergeCell ref="H27:I27"/>
    <mergeCell ref="C28:D28"/>
    <mergeCell ref="H28:I28"/>
    <mergeCell ref="C20:D20"/>
    <mergeCell ref="H20:I20"/>
    <mergeCell ref="C21:D21"/>
    <mergeCell ref="H21:I21"/>
    <mergeCell ref="C22:D22"/>
    <mergeCell ref="H22:I22"/>
    <mergeCell ref="C19:D19"/>
    <mergeCell ref="H19:I19"/>
    <mergeCell ref="B4:B5"/>
    <mergeCell ref="G4:G5"/>
    <mergeCell ref="B7:D7"/>
    <mergeCell ref="G7:I7"/>
    <mergeCell ref="B8:D8"/>
    <mergeCell ref="G8:I8"/>
    <mergeCell ref="B14:I14"/>
    <mergeCell ref="C16:D16"/>
    <mergeCell ref="H16:I16"/>
    <mergeCell ref="B18:D18"/>
    <mergeCell ref="G18:I18"/>
  </mergeCells>
  <hyperlinks>
    <hyperlink ref="C31:D31" r:id="rId1" display="EEX" xr:uid="{5463EFA9-6FE1-4C69-B40F-03BFA64DFFC9}"/>
    <hyperlink ref="B24" r:id="rId2" display="Berechnungsdetails im Preisblatt (Seite 3)" xr:uid="{72D066B6-322C-4392-9082-0534EE4C1C4D}"/>
    <hyperlink ref="G24" r:id="rId3" display="Berechnungsdetails im Preisblatt (Seite 3)" xr:uid="{53F46179-A45A-4E12-9E21-03D09455AED9}"/>
    <hyperlink ref="H31:I31" r:id="rId4" display="CEGH" xr:uid="{EBB1B8CE-4FE7-437B-9167-0D8C01B8407B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26</vt:i4>
      </vt:variant>
      <vt:variant>
        <vt:lpstr>Benannte Bereiche</vt:lpstr>
      </vt:variant>
      <vt:variant>
        <vt:i4>26</vt:i4>
      </vt:variant>
    </vt:vector>
  </HeadingPairs>
  <TitlesOfParts>
    <vt:vector size="52" baseType="lpstr">
      <vt:lpstr>August 2026</vt:lpstr>
      <vt:lpstr>Juli 2026</vt:lpstr>
      <vt:lpstr>Juni 2026</vt:lpstr>
      <vt:lpstr>Mai 2026</vt:lpstr>
      <vt:lpstr>April 2026</vt:lpstr>
      <vt:lpstr>März 2026</vt:lpstr>
      <vt:lpstr>Februar 2026</vt:lpstr>
      <vt:lpstr>Jänner 2026</vt:lpstr>
      <vt:lpstr>Dezember 2025</vt:lpstr>
      <vt:lpstr>November 2025</vt:lpstr>
      <vt:lpstr>Oktober 2025</vt:lpstr>
      <vt:lpstr>September 2025</vt:lpstr>
      <vt:lpstr>August 2025</vt:lpstr>
      <vt:lpstr>Juli 2025</vt:lpstr>
      <vt:lpstr>Juni 2025</vt:lpstr>
      <vt:lpstr>Mai 2025</vt:lpstr>
      <vt:lpstr>April 2025</vt:lpstr>
      <vt:lpstr>März 2025</vt:lpstr>
      <vt:lpstr>Februar 2025</vt:lpstr>
      <vt:lpstr>Jänner 2025</vt:lpstr>
      <vt:lpstr>Dezember 2024</vt:lpstr>
      <vt:lpstr>November 2024</vt:lpstr>
      <vt:lpstr>Oktober 2024</vt:lpstr>
      <vt:lpstr>September 2024</vt:lpstr>
      <vt:lpstr>August 2024</vt:lpstr>
      <vt:lpstr>Juli 2024</vt:lpstr>
      <vt:lpstr>'April 2025'!Druckbereich</vt:lpstr>
      <vt:lpstr>'April 2026'!Druckbereich</vt:lpstr>
      <vt:lpstr>'August 2024'!Druckbereich</vt:lpstr>
      <vt:lpstr>'August 2025'!Druckbereich</vt:lpstr>
      <vt:lpstr>'August 2026'!Druckbereich</vt:lpstr>
      <vt:lpstr>'Dezember 2024'!Druckbereich</vt:lpstr>
      <vt:lpstr>'Dezember 2025'!Druckbereich</vt:lpstr>
      <vt:lpstr>'Februar 2025'!Druckbereich</vt:lpstr>
      <vt:lpstr>'Februar 2026'!Druckbereich</vt:lpstr>
      <vt:lpstr>'Jänner 2025'!Druckbereich</vt:lpstr>
      <vt:lpstr>'Jänner 2026'!Druckbereich</vt:lpstr>
      <vt:lpstr>'Juli 2024'!Druckbereich</vt:lpstr>
      <vt:lpstr>'Juli 2025'!Druckbereich</vt:lpstr>
      <vt:lpstr>'Juli 2026'!Druckbereich</vt:lpstr>
      <vt:lpstr>'Juni 2025'!Druckbereich</vt:lpstr>
      <vt:lpstr>'Juni 2026'!Druckbereich</vt:lpstr>
      <vt:lpstr>'Mai 2025'!Druckbereich</vt:lpstr>
      <vt:lpstr>'Mai 2026'!Druckbereich</vt:lpstr>
      <vt:lpstr>'März 2025'!Druckbereich</vt:lpstr>
      <vt:lpstr>'März 2026'!Druckbereich</vt:lpstr>
      <vt:lpstr>'November 2024'!Druckbereich</vt:lpstr>
      <vt:lpstr>'November 2025'!Druckbereich</vt:lpstr>
      <vt:lpstr>'Oktober 2024'!Druckbereich</vt:lpstr>
      <vt:lpstr>'Oktober 2025'!Druckbereich</vt:lpstr>
      <vt:lpstr>'September 2024'!Druckbereich</vt:lpstr>
      <vt:lpstr>'September 2025'!Druckbereich</vt:lpstr>
    </vt:vector>
  </TitlesOfParts>
  <Company>easy green energy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easy green energy</dc:creator>
  <cp:lastModifiedBy>Marlene Dorner</cp:lastModifiedBy>
  <cp:lastPrinted>2017-11-22T14:26:42Z</cp:lastPrinted>
  <dcterms:created xsi:type="dcterms:W3CDTF">2016-08-10T06:54:55Z</dcterms:created>
  <dcterms:modified xsi:type="dcterms:W3CDTF">2026-07-23T12:07:13Z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olution ID">
    <vt:lpwstr>{15727DE6-F92D-4E46-ACB4-0E2C58B31A18}</vt:lpwstr>
  </property>
  <property fmtid="{D5CDD505-2E9C-101B-9397-08002B2CF9AE}" pid="3" name="{A44787D4-0540-4523-9961-78E4036D8C6D}">
    <vt:lpwstr>{4A999425-7019-4ABB-8731-BA1B9F329FE2}</vt:lpwstr>
  </property>
  <property fmtid="{D5CDD505-2E9C-101B-9397-08002B2CF9AE}" pid="4" name="MSIP_Label_b0e4137d-3c3f-4cec-9f07-da88235b25cd_Enabled">
    <vt:lpwstr>true</vt:lpwstr>
  </property>
  <property fmtid="{D5CDD505-2E9C-101B-9397-08002B2CF9AE}" pid="5" name="MSIP_Label_b0e4137d-3c3f-4cec-9f07-da88235b25cd_SetDate">
    <vt:lpwstr>2021-02-23T13:06:30Z</vt:lpwstr>
  </property>
  <property fmtid="{D5CDD505-2E9C-101B-9397-08002B2CF9AE}" pid="6" name="MSIP_Label_b0e4137d-3c3f-4cec-9f07-da88235b25cd_Method">
    <vt:lpwstr>Standard</vt:lpwstr>
  </property>
  <property fmtid="{D5CDD505-2E9C-101B-9397-08002B2CF9AE}" pid="7" name="MSIP_Label_b0e4137d-3c3f-4cec-9f07-da88235b25cd_Name">
    <vt:lpwstr>Internal</vt:lpwstr>
  </property>
  <property fmtid="{D5CDD505-2E9C-101B-9397-08002B2CF9AE}" pid="8" name="MSIP_Label_b0e4137d-3c3f-4cec-9f07-da88235b25cd_SiteId">
    <vt:lpwstr>6c57600f-285e-42b1-b384-86c271614b79</vt:lpwstr>
  </property>
  <property fmtid="{D5CDD505-2E9C-101B-9397-08002B2CF9AE}" pid="9" name="MSIP_Label_b0e4137d-3c3f-4cec-9f07-da88235b25cd_ActionId">
    <vt:lpwstr>5ebb8b5c-44b7-4d94-b9c6-7d7f35abb4aa</vt:lpwstr>
  </property>
  <property fmtid="{D5CDD505-2E9C-101B-9397-08002B2CF9AE}" pid="10" name="MSIP_Label_b0e4137d-3c3f-4cec-9f07-da88235b25cd_ContentBits">
    <vt:lpwstr>0</vt:lpwstr>
  </property>
</Properties>
</file>